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RESUMO GERAL" sheetId="1" r:id="rId1"/>
    <sheet name="RESUMO DE CONTRATO" sheetId="2" r:id="rId2"/>
    <sheet name="MAPA DE QUANTIDADES - ISPS DE S" sheetId="3" r:id="rId3"/>
  </sheets>
  <definedNames>
    <definedName name="_xlnm.Print_Area" localSheetId="0">'RESUMO GERAL'!$A$1:$H$23</definedName>
  </definedNames>
  <calcPr calcId="144525"/>
</workbook>
</file>

<file path=xl/sharedStrings.xml><?xml version="1.0" encoding="utf-8"?>
<sst xmlns="http://schemas.openxmlformats.org/spreadsheetml/2006/main" count="703" uniqueCount="408">
  <si>
    <t>RESUMO GERAL</t>
  </si>
  <si>
    <t>A</t>
  </si>
  <si>
    <t>B</t>
  </si>
  <si>
    <t>C</t>
  </si>
  <si>
    <t>D</t>
  </si>
  <si>
    <t>E</t>
  </si>
  <si>
    <t>F</t>
  </si>
  <si>
    <t>G</t>
  </si>
  <si>
    <t>Project: Contratação de Empreitada de Obras para Conclusão dos Edifícios do Bloco Administrativo e Lar de 
Estudantes do Instituto Politécnico de Songo</t>
  </si>
  <si>
    <r>
      <rPr>
        <b/>
        <sz val="10"/>
        <rFont val="Times New Roman"/>
        <charset val="134"/>
      </rPr>
      <t xml:space="preserve">Contractor: </t>
    </r>
    <r>
      <rPr>
        <sz val="10"/>
        <rFont val="Times New Roman"/>
        <charset val="134"/>
      </rPr>
      <t>Julen Construções Limitada</t>
    </r>
  </si>
  <si>
    <t>Client:Instituto Superior Politécnico de Songo</t>
  </si>
  <si>
    <t>Valor do Contrato:33,755,230.99MT</t>
  </si>
  <si>
    <t>Certificado:No. 01</t>
  </si>
  <si>
    <t>Período do contrato: 4Meses</t>
  </si>
  <si>
    <t>Período :Dezembro , 2022</t>
  </si>
  <si>
    <r>
      <rPr>
        <sz val="10"/>
        <rFont val="Times New Roman"/>
        <charset val="134"/>
      </rPr>
      <t>Data de início:</t>
    </r>
    <r>
      <rPr>
        <b/>
        <sz val="10"/>
        <rFont val="Times New Roman"/>
        <charset val="134"/>
      </rPr>
      <t xml:space="preserve"> 01/12/2022</t>
    </r>
  </si>
  <si>
    <t>Moeda: MT</t>
  </si>
  <si>
    <t>Preço do Contrato</t>
  </si>
  <si>
    <t>Cumulativo</t>
  </si>
  <si>
    <t>Saldo</t>
  </si>
  <si>
    <t>(Incluindo IVA)</t>
  </si>
  <si>
    <t>Este Cert.</t>
  </si>
  <si>
    <t>Cert. Anterior</t>
  </si>
  <si>
    <t>Total</t>
  </si>
  <si>
    <t>Conta de Quantidade</t>
  </si>
  <si>
    <t>1.1 Custo do trabalho realizado</t>
  </si>
  <si>
    <t>Trabalhos contratuais (excluindo IVA)</t>
  </si>
  <si>
    <t>Trabalhos amais (excluindo IVA)</t>
  </si>
  <si>
    <t xml:space="preserve">1.2 Custo total do trabalho realizado (11 + 12) </t>
  </si>
  <si>
    <t>Menos 5% (- 14 * 5% como retenção, excluindo IVA)</t>
  </si>
  <si>
    <t>1.3 Pagamento total por trabalho realizado (14 + 16)</t>
  </si>
  <si>
    <t>Reembolso do adiantamento (-14 * 20%)</t>
  </si>
  <si>
    <t>Subtotal para trabalho realizado - Adiantamento (17 + 18)</t>
  </si>
  <si>
    <t>Iva Trabalhos realizados - adiantamento ((19)*(17)%)</t>
  </si>
  <si>
    <r>
      <rPr>
        <sz val="10"/>
        <rFont val="Times New Roman"/>
        <charset val="134"/>
      </rPr>
      <t>1.4 Total pag</t>
    </r>
    <r>
      <rPr>
        <sz val="10"/>
        <rFont val="Calibri"/>
        <charset val="134"/>
      </rPr>
      <t>á</t>
    </r>
    <r>
      <rPr>
        <sz val="10"/>
        <rFont val="Times New Roman"/>
        <charset val="134"/>
      </rPr>
      <t>vel at</t>
    </r>
    <r>
      <rPr>
        <sz val="10"/>
        <rFont val="Calibri"/>
        <charset val="134"/>
      </rPr>
      <t>é</t>
    </r>
    <r>
      <rPr>
        <sz val="10"/>
        <rFont val="Times New Roman"/>
        <charset val="134"/>
      </rPr>
      <t xml:space="preserve"> a data excluindo a retenção ((19)+(20))</t>
    </r>
  </si>
  <si>
    <t xml:space="preserve">'Projecto: </t>
  </si>
  <si>
    <t xml:space="preserve">Cliente: </t>
  </si>
  <si>
    <t>Localização: Songo,Tete, Republica de Moçambique</t>
  </si>
  <si>
    <t>Dezembro de 2022</t>
  </si>
  <si>
    <t>CERTIFICADOS MENSAL   Nº. 01-Dezembro de 2022</t>
  </si>
  <si>
    <t>SECÇÃO</t>
  </si>
  <si>
    <t>DESCRIÇÃO</t>
  </si>
  <si>
    <t>VALOR</t>
  </si>
  <si>
    <t>ESTE PERÍODO</t>
  </si>
  <si>
    <t>ANTERIORES</t>
  </si>
  <si>
    <t>ACUMULADO</t>
  </si>
  <si>
    <t>TRABALHO EXTRA</t>
  </si>
  <si>
    <t>SER EXECUTADO (SALDO)</t>
  </si>
  <si>
    <t>QNT.</t>
  </si>
  <si>
    <t>TOTAL</t>
  </si>
  <si>
    <t>%</t>
  </si>
  <si>
    <t>CAPITULO 01</t>
  </si>
  <si>
    <t>TRABALHOS PRELIMINARES - GERAL</t>
  </si>
  <si>
    <t>CAPITULO 02</t>
  </si>
  <si>
    <t>EDIFÍCIO DE DE SALAS DE AULAS</t>
  </si>
  <si>
    <t>CAPITULO 03</t>
  </si>
  <si>
    <t>EDIFICIO DO LAR DE ESTUDANTES</t>
  </si>
  <si>
    <t>TOTAL PARCIAL</t>
  </si>
  <si>
    <t>IVA (17%)</t>
  </si>
  <si>
    <t>Total com iva</t>
  </si>
  <si>
    <t>CONTINGÊNCIAS (5%)</t>
  </si>
  <si>
    <t xml:space="preserve"> TOTAL </t>
  </si>
  <si>
    <t>MAPA DE QUANTIDADES - ISPS DE SONGO</t>
  </si>
  <si>
    <t>DATA:</t>
  </si>
  <si>
    <t>Dezembro 2022</t>
  </si>
  <si>
    <t>MAPA DE QUANTIDADES -ISPS DE SONGO</t>
  </si>
  <si>
    <t>Item</t>
  </si>
  <si>
    <t>Descrição</t>
  </si>
  <si>
    <t>Un</t>
  </si>
  <si>
    <t>Quant.</t>
  </si>
  <si>
    <t>Preço Unit.</t>
  </si>
  <si>
    <t>MT</t>
  </si>
  <si>
    <t>I.1</t>
  </si>
  <si>
    <t>Mobilização de materiais, equipamentos e meios humanos</t>
  </si>
  <si>
    <t>Vg</t>
  </si>
  <si>
    <t>TOTAL TRABALHOS PRELIMINARES - GERAL</t>
  </si>
  <si>
    <t>SUB TOTAL-01</t>
  </si>
  <si>
    <t>Res-do-Chão</t>
  </si>
  <si>
    <t>2.1.1</t>
  </si>
  <si>
    <t>Corredores</t>
  </si>
  <si>
    <t>2.1.1.1</t>
  </si>
  <si>
    <t>Fornecimento e montagem do Quadro Geral de Entrada de Energia electrica</t>
  </si>
  <si>
    <t>1</t>
  </si>
  <si>
    <t>2.1.1.2</t>
  </si>
  <si>
    <t>Revisão e manutenção do lâmpadas e tomadas exist ao longo do corredor.</t>
  </si>
  <si>
    <t>2.1.1.3</t>
  </si>
  <si>
    <t>Revisão e reposição de todos dijuntores e acessorios dos quadros electricos existentes no extremo de cada Corredor ( Portas I 7/ I8; I23/24; I 38/39), alguns destes danificados devido a vandalização.</t>
  </si>
  <si>
    <t>un</t>
  </si>
  <si>
    <t>6</t>
  </si>
  <si>
    <t>2.1.1.4</t>
  </si>
  <si>
    <t>Os cabos se conectam com Quadros Elétricas no Rés-do-Chão</t>
  </si>
  <si>
    <t>vg</t>
  </si>
  <si>
    <t>2.1.2</t>
  </si>
  <si>
    <t>Compartimentos/ Gabinetes</t>
  </si>
  <si>
    <t>2.1.2.1</t>
  </si>
  <si>
    <t>Revisão do Lâmpadas e Tomadas em todos compartimentos do res do Chão</t>
  </si>
  <si>
    <t>33</t>
  </si>
  <si>
    <t>2.1.2.2</t>
  </si>
  <si>
    <t>Fornecimento e montagem de tomada de Internet no gabinete do patrimonio (porta I32)</t>
  </si>
  <si>
    <t>2.1.2.3</t>
  </si>
  <si>
    <t>Fornecimento e montagem de tomada de uso geral na sala (porta I27)</t>
  </si>
  <si>
    <t>2.1.2.4</t>
  </si>
  <si>
    <t>Reparação da Tranqueta de uma das janela da sala (porta nº I28) que não permite o fecho da mesma</t>
  </si>
  <si>
    <t>2.1.2.5</t>
  </si>
  <si>
    <t>Fornecimento e montagem de interruptores de corrente electrica (porta nº I42/ I40/ I13)</t>
  </si>
  <si>
    <t>5</t>
  </si>
  <si>
    <t>2.1.3</t>
  </si>
  <si>
    <t>Casas de Banho</t>
  </si>
  <si>
    <t>2.1.3.1</t>
  </si>
  <si>
    <t>Revisão do sistema de esgoto nas casas de banho (Porta I10/ I36/ I21/ I25)</t>
  </si>
  <si>
    <t>2.1.3.2</t>
  </si>
  <si>
    <t>Revisão do sistema de abastecimento de água em todas casas de banho do res do chão</t>
  </si>
  <si>
    <t>2.1.3.3</t>
  </si>
  <si>
    <t>Reparação ou reposição da maçaneta do compartimento (Porta I10)</t>
  </si>
  <si>
    <t>2.1.3.4</t>
  </si>
  <si>
    <t>Reparação da porta na casa de banho masculino, Porta (I 21)</t>
  </si>
  <si>
    <t>2.1.3.5</t>
  </si>
  <si>
    <t>Fornecimento e montagem de lavatorios nas casas de banho masculino (portas nº I21/I36)</t>
  </si>
  <si>
    <t>7</t>
  </si>
  <si>
    <t>2.1.3.6</t>
  </si>
  <si>
    <t>Fornecimento de espelho na casa de banho masculino porta nº I 21/ I36</t>
  </si>
  <si>
    <t>4</t>
  </si>
  <si>
    <t>2.1.3.7</t>
  </si>
  <si>
    <t>Fornecimento e montagem de sanita de descarga parede nas casas de banho masculino (porta nº I21/ I36)</t>
  </si>
  <si>
    <t>2.1.3.8</t>
  </si>
  <si>
    <t>Reparação ou substituição de Hand dryer da casa de banho (porta nº I 21)</t>
  </si>
  <si>
    <t>2.1.3.9</t>
  </si>
  <si>
    <t>Fornecimento e montagem de um porta papel higienico.</t>
  </si>
  <si>
    <t>2.1.3.10</t>
  </si>
  <si>
    <t>Fornecimento e montagem de lâmpada 800mm no compartimento (Porta I 10)</t>
  </si>
  <si>
    <t>2.1.3.11</t>
  </si>
  <si>
    <t>Fornecimento e montagem de Hand Dryer da casa de banho (porta nº I25) .</t>
  </si>
  <si>
    <t>2.1.3.12</t>
  </si>
  <si>
    <t>Substituição da fechadura e do aro da porta I36 na casa de banho masculino</t>
  </si>
  <si>
    <t>2.1.3.13</t>
  </si>
  <si>
    <t>Fornecimento e montagem de acesssorio de ligação de Urinol em aço Inox, existente na casa de banho masculino</t>
  </si>
  <si>
    <t>TOTAL TRABALHO DE Res-do-Chão</t>
  </si>
  <si>
    <t>Primeiro Andar</t>
  </si>
  <si>
    <t>2.2.1</t>
  </si>
  <si>
    <t>Corredor/Hall de entrada</t>
  </si>
  <si>
    <t>2.2.1.1</t>
  </si>
  <si>
    <t>2.2.1.2</t>
  </si>
  <si>
    <t>Revis ã o geral e reposi ç ã o de todos dijuntores e acessorios em falta nos quadros electricos existentes no Hall principal de entrada e nos extremos de cada Corredor (Portas II 5/ II 6; II 15/ II 16; II 27/II 28).</t>
  </si>
  <si>
    <t>2.2.1.3</t>
  </si>
  <si>
    <t>Fornecimento e montagem de duas ventoinhas</t>
  </si>
  <si>
    <t>2</t>
  </si>
  <si>
    <t>2.2.1.4</t>
  </si>
  <si>
    <t>Os cabos se conectam com Quadros Elétricas no Primeiro Andar.</t>
  </si>
  <si>
    <t>2.2.2</t>
  </si>
  <si>
    <t>Compartimentos/ Salas de Aulas</t>
  </si>
  <si>
    <t>2.2.2.1</t>
  </si>
  <si>
    <t>Fornecimento e montagem do Quadro Geral de Chegada de Energia el é ctrica no interior do compartimento da reprografia.</t>
  </si>
  <si>
    <t>2.2.2.2</t>
  </si>
  <si>
    <t>Revisão do Lâmpadas e Tomadas em todos compartimentos do primeiro adar.</t>
  </si>
  <si>
    <t>26</t>
  </si>
  <si>
    <t>2.2.2.3</t>
  </si>
  <si>
    <t>Fornecimento e montagem de iluminação no quadro geral de Chegada de enegia electrica, constituido por um interruptor e uma lampada.</t>
  </si>
  <si>
    <t>2.2.2.4</t>
  </si>
  <si>
    <t>Fornecimento e montagem de tomada de Internet no compartimeto porta nº II 11/ II 32 e II 24</t>
  </si>
  <si>
    <t>3</t>
  </si>
  <si>
    <t>2.2.2.5</t>
  </si>
  <si>
    <t>Fornecimento e montagem de tomadas de uso geral na sala de aulas (porta nº II 32/ II 22/ II24 / II30/ II 29 e II 23)</t>
  </si>
  <si>
    <t>22</t>
  </si>
  <si>
    <t>2.2.2.6</t>
  </si>
  <si>
    <t>Fornecimento e montagem de tomadas de uso especifico para ar condicionado (porta nº II 23)</t>
  </si>
  <si>
    <t>2.2.2.7</t>
  </si>
  <si>
    <t>Fornecimento e montagem de ventoinhas de tecto na oficina de
Informatica ( porta nº II 22)</t>
  </si>
  <si>
    <t>2.2.2.8</t>
  </si>
  <si>
    <t>Fornecimento e montagem de Caixas de derivação de corrente electrica
(porta nº II 22/ II23)</t>
  </si>
  <si>
    <t>2.2.2.9</t>
  </si>
  <si>
    <t>Fornecimento e fixação de tecto falso no interior da sala (porta nº II 22 e II 23)</t>
  </si>
  <si>
    <t>m2</t>
  </si>
  <si>
    <t>2.2.2.10</t>
  </si>
  <si>
    <t>Trabalhos de acabamento com argamassa de cimento e areia num traço de 1:3 no tecto do compartimento n º II 23 e II 24</t>
  </si>
  <si>
    <t>30</t>
  </si>
  <si>
    <t>2.2.2.11</t>
  </si>
  <si>
    <t>Reparação da tranqueta da janela 2,40x1,80 dentro do compartimentos (porta nº II 22)</t>
  </si>
  <si>
    <t>2.2.2.12</t>
  </si>
  <si>
    <t>Fornecimento e montagem de lampadas 1200mm no compartimento (porta n º II 22/ II23)</t>
  </si>
  <si>
    <t>10</t>
  </si>
  <si>
    <t>2.2.2.13</t>
  </si>
  <si>
    <t>Fornecimento e montagem de interruptores de corrente nos compartimentos (porta nº II 224 / II 22)</t>
  </si>
  <si>
    <t>2.2.2.14</t>
  </si>
  <si>
    <t>Remo ç ã o e substitui çã o de mosaico cer á mico que neste momento se encontra a levantar no interior da sala nº II30.</t>
  </si>
  <si>
    <t>2.2.3</t>
  </si>
  <si>
    <t>2.2.3.1</t>
  </si>
  <si>
    <t>Revisão do sistema de esgoto nas casas de banho (Porta II 7 / II 14/ II 17/ II 26)</t>
  </si>
  <si>
    <t>2.2.3.2</t>
  </si>
  <si>
    <t>Revisão do sistema de abastecimento de água em todas casas de banho do primeiro andar</t>
  </si>
  <si>
    <t>2.2.3.3</t>
  </si>
  <si>
    <t>Fornecimento e montagem de cabo electrico ø1.5mm incluindo tubo VD 16mm para iluminação do compartimento de tubos de queda de águas residuais casa de banho porta nº II 7</t>
  </si>
  <si>
    <t>2.2.3.4</t>
  </si>
  <si>
    <t>Fornecimento e Montagem de um Interruptor no compartimento porta nº II 7 / II 26</t>
  </si>
  <si>
    <t>2.2.3.5</t>
  </si>
  <si>
    <t>Fornecimento e Montagem de uma lampada 800mm no compartimento porta nº II 7 /II 26</t>
  </si>
  <si>
    <t>2.2.3.6</t>
  </si>
  <si>
    <t>Fornecimento e montagem de um Hand Dryer (porta nº II 17)</t>
  </si>
  <si>
    <t>TOTAL TRABALHO DE Primeiro Andar</t>
  </si>
  <si>
    <t>Segundo Andar</t>
  </si>
  <si>
    <t>2.3.1</t>
  </si>
  <si>
    <t>2.3.1.1</t>
  </si>
  <si>
    <t>2.3.1.2</t>
  </si>
  <si>
    <t>Revisão e reposição de todos dijuntores e acessorios em falta nos quadros electricos existentes no Hall principal de entrada e nos extremos de cada Corredor ( Portas IV 6/ IV
7;IV 16/ IV 17; IV 28/IV 29).</t>
  </si>
  <si>
    <t>2.3.1.3</t>
  </si>
  <si>
    <t>2.3.1.4</t>
  </si>
  <si>
    <t>Os cabos se conectam com Quadros Elétricas no Segundo Andar.</t>
  </si>
  <si>
    <t>2.3.2</t>
  </si>
  <si>
    <t>2.3.2.1</t>
  </si>
  <si>
    <t>Fornecimento e montagem do Quadro Geral de Chegada de Energia eléctrica no interior do compartimento da Secretaria da divis ã o de engenharia (Porta n º III 1), incluindo equipamentos, dijuntores e todos acessorios necessarios para o seu pleno funcionamento.</t>
  </si>
  <si>
    <t>2.3.2.2</t>
  </si>
  <si>
    <t>Revisão do Lâmpadas e Tomadas em todos compartimentos do Segundo adar.</t>
  </si>
  <si>
    <t>2.3.2.3</t>
  </si>
  <si>
    <t>Fornecimento e montagem de tomada de Internet no compartimeto porta nº III 12/ III 13 e III 19</t>
  </si>
  <si>
    <t>2.3.2.4</t>
  </si>
  <si>
    <t>Fornecimento e montagem de tomadas de uso geral na sala de aulas porta nº III 5</t>
  </si>
  <si>
    <t>2.3.2.5</t>
  </si>
  <si>
    <t>Remoção e substituição de todo mosaico cerámico que neste momento se encontra a levantar no interior da sala nº III 4</t>
  </si>
  <si>
    <t>95</t>
  </si>
  <si>
    <t>2.3.3</t>
  </si>
  <si>
    <t>2.3.3.1</t>
  </si>
  <si>
    <t>Revisão do sistema de esgoto nas casas de banho (Porta III 8 / III 15/ III
18/I II26)</t>
  </si>
  <si>
    <t>2.3.3.2</t>
  </si>
  <si>
    <t>Revisão do sistema de abastecimento de água em todas casas de banho do segundo andar</t>
  </si>
  <si>
    <t>2.3.3.3</t>
  </si>
  <si>
    <t>Fornecimento e Montagem de um Interruptor na casa de banho porta nº III 8</t>
  </si>
  <si>
    <t>2.3.3.4</t>
  </si>
  <si>
    <t>Fornecimento e Montagem de uma lampada 800mm no compartimento de tubos de descarga de águas residuais.</t>
  </si>
  <si>
    <t>TOTAL TRABALHO DE Segundo Andar</t>
  </si>
  <si>
    <t>Terceiro Andar</t>
  </si>
  <si>
    <t>2.4.1</t>
  </si>
  <si>
    <t>Corredor/ Hall de Entrada</t>
  </si>
  <si>
    <t>2.4.1.1</t>
  </si>
  <si>
    <t>2.4.1.2</t>
  </si>
  <si>
    <t>Fornecimento e montagem de duas ventoinhas no hall de entrada principal</t>
  </si>
  <si>
    <t>2.4.1.3</t>
  </si>
  <si>
    <t>Revisão geral e reposição de todos dijuntores e acessorios em falta nos quadros electricos existentes no Hall principal de entrada e nos extremos de cada  Corredor ( Portas IV 6/ IV7;IV 16/ IV 17; IV28/IV 29). Alguns dos quais sofreram total vandalização</t>
  </si>
  <si>
    <t>2.4.1.4</t>
  </si>
  <si>
    <t>Revisão geral do mosaico existente no corredor que da acesso ao gabinete do director Geral, mosaico que tende a levantar-se.</t>
  </si>
  <si>
    <t>156</t>
  </si>
  <si>
    <t>2.4.1.5</t>
  </si>
  <si>
    <t>Os cabos se conectam com Quadros Elétricas no Terceiro Andar</t>
  </si>
  <si>
    <t>2.4.2</t>
  </si>
  <si>
    <t xml:space="preserve"> Compartimentos/ Salas de Aulas</t>
  </si>
  <si>
    <t>2.4.2.1</t>
  </si>
  <si>
    <t>Fornecimento e montagem do Quadro Geral de Chegada de Energia eléctrica no interior do compartimento da Secretaria (Porta n º IV1), incluindo equipamentos, disjuntores e todos acessorios necessarios para o seu pleno funcionamento.</t>
  </si>
  <si>
    <t>2.4.2.2</t>
  </si>
  <si>
    <t>Revisão do Lâmpadas e Tomadas em todos compartimentos do terceiro adar.</t>
  </si>
  <si>
    <t>2.4.2.3</t>
  </si>
  <si>
    <t>Fornecimento e montagem de duas ventoinhas, na sala de aula porta nº IV 11</t>
  </si>
  <si>
    <t>2.4.2.4</t>
  </si>
  <si>
    <t>Fornecimento e montagem de uma fechadura e aro da porta IV 11</t>
  </si>
  <si>
    <t>2.4.2.5</t>
  </si>
  <si>
    <t>Remoção e substituição de todo mosaico cerámico que neste momento se encontra a levantar no interior da sala porta nº IV 11</t>
  </si>
  <si>
    <t>2.4.3</t>
  </si>
  <si>
    <t>2.4.3.1</t>
  </si>
  <si>
    <t>Revisão do sistema de esgoto nas casas de banho (Porta IV 9 /IV15/ IV
18)</t>
  </si>
  <si>
    <t>2.4.3.2</t>
  </si>
  <si>
    <t>Revisão do sistema de abastecimento de á gua em todas casas de banho terceiro andar</t>
  </si>
  <si>
    <t>TOTAL TRABALHO DE Terceiro Andar</t>
  </si>
  <si>
    <t>PEQUENO SISTEMA DE ABASTECIMENTO DE AGUA</t>
  </si>
  <si>
    <t>2.5.1</t>
  </si>
  <si>
    <t xml:space="preserve">Fornecimento e montagem de torre de pressao  metalica de 15m de altura. </t>
  </si>
  <si>
    <t>2.5.2</t>
  </si>
  <si>
    <t>Fornecimento e montagem de depositos plastex de 5m3, com previsao de depositos de recepcao, incluindo toda tubagem e acessorios para o bom funcionamento.</t>
  </si>
  <si>
    <t>2.5.3</t>
  </si>
  <si>
    <t>Fornecimento e montagem de bombas com capacidade para o bom funcionamento do sistema.</t>
  </si>
  <si>
    <t>2.5.4</t>
  </si>
  <si>
    <t>Construcao de vedacao em rede tubarao para a torre de pressao.</t>
  </si>
  <si>
    <t>TOTAL TRABALHO DE PEQUENO SISTEMA DE ABASTECIMENTO DE AGUA</t>
  </si>
  <si>
    <t>SUB TOTAL-02</t>
  </si>
  <si>
    <t>3.1.1</t>
  </si>
  <si>
    <t>Hall de Entrada/ Sala de Reuniões</t>
  </si>
  <si>
    <t>3.1.1.1</t>
  </si>
  <si>
    <t>3.1.1.2</t>
  </si>
  <si>
    <t>Montagem de Lâmpadas no Res-do- Chao,( inclui fornecimento e/ou condicionamento de cabos, interruptores)</t>
  </si>
  <si>
    <t>3.1.1.3</t>
  </si>
  <si>
    <t>Montagem de Tomadas no Res-do- Chao,( inclui fornecimento e/ou condicionamento de cabos)</t>
  </si>
  <si>
    <t>3.1.1.4</t>
  </si>
  <si>
    <t>Fornecimento e montagem de tecto falso em gesso acartonado, no hall principal de entrada do edificio.</t>
  </si>
  <si>
    <t>120</t>
  </si>
  <si>
    <t>3.1.1.5</t>
  </si>
  <si>
    <t>Revisão do sistema de abastecimento de água ao nivel do Res-do-Chao</t>
  </si>
  <si>
    <t>3.1.1.6</t>
  </si>
  <si>
    <t>Revisão do sistema de de esgoto ao nivel do Res-do-Chao</t>
  </si>
  <si>
    <t>3.1.1.7</t>
  </si>
  <si>
    <t>Fornecimento e montagem de aparelho de secagem das mãos na casa de banho masculino e femenino (porta nº 0-1; 0-2 e 0-3)</t>
  </si>
  <si>
    <t>3.1.1.8</t>
  </si>
  <si>
    <t>Fornecimento e montagem de torneiras na casa de banho masculino (porta n º 0-1) torneiras</t>
  </si>
  <si>
    <t>3.1.1.9</t>
  </si>
  <si>
    <t>Fornecimento e montagem de espelhos sendo 4 na casa de banho masculino (porta nº 0-1) e 5 na casa de banho femenino (porta nº 0-2)</t>
  </si>
  <si>
    <t>9</t>
  </si>
  <si>
    <t>3.2.1</t>
  </si>
  <si>
    <t>Hall de entrada e Corredores.</t>
  </si>
  <si>
    <t>3.2.1.1</t>
  </si>
  <si>
    <t>Revisão e reposição de quadros electricos existentes no hall de entrada e nos extremo de cada Corredor.</t>
  </si>
  <si>
    <t>3.2.1.2</t>
  </si>
  <si>
    <t>Revisão e manutenção de Lâmpadas e Tomadas no hall de entrada e ao longo do corredor.</t>
  </si>
  <si>
    <t>3.2.2</t>
  </si>
  <si>
    <t>Compartimentos/ Quartos</t>
  </si>
  <si>
    <t>3.2.2.1</t>
  </si>
  <si>
    <t>Revisão de L âmpadas e Tomadas em todos compartimentos e quartos existentes Primeiro Andar.</t>
  </si>
  <si>
    <t>50</t>
  </si>
  <si>
    <t>3.2.2.2</t>
  </si>
  <si>
    <t>Revisão do sistema de abastecimento de água e esgoto na copa.</t>
  </si>
  <si>
    <t>3.2.2.3</t>
  </si>
  <si>
    <t>Fornecimento e montagem de ventoinhas de parede para sala de estudos porta I-27/ I- 30</t>
  </si>
  <si>
    <t>8</t>
  </si>
  <si>
    <t>3.2.2.4</t>
  </si>
  <si>
    <t>Fornecimento e montagem de ventoinhas de tecto nos quartos (porta nº I-19; I-35; I-37; I-39; I-46;)</t>
  </si>
  <si>
    <t>3.2.2.5</t>
  </si>
  <si>
    <t>Reparação do aro e guarnição danificado da porta nº I-46</t>
  </si>
  <si>
    <t>3.2.2.6</t>
  </si>
  <si>
    <t>Fornecimento e fixação de espelhos na casa de banho do quarto( Porta I-46), espelhos iguais ao existentes.</t>
  </si>
  <si>
    <t>3.2.3</t>
  </si>
  <si>
    <t>3.2.3.1</t>
  </si>
  <si>
    <t>Revisão de funcionamento do sistema de água e esgoto nas casas de banho do Primeiro Andar</t>
  </si>
  <si>
    <t>3.2.3.2</t>
  </si>
  <si>
    <t>Fornecimento e montagem de termo acumulador electrico 50L na casa de banho (porta nº I-17; I-23; I-35; I-37; I-39; I-46; )</t>
  </si>
  <si>
    <t>3.2.3.3</t>
  </si>
  <si>
    <t>Fornecimento e montagem de lampadas 800mm dentro de armadura estanque existente dentro da casa de banho (porta nº I-19; I-5 ; I-58; I-55; I-46; I-58; I-84; I-80/77; I- 69/72; I-76/73)</t>
  </si>
  <si>
    <t>16</t>
  </si>
  <si>
    <t>3.2.3.4</t>
  </si>
  <si>
    <t>Fornecimento e montagem de chuveiro ( Porta nº I-39; I-46)</t>
  </si>
  <si>
    <t>3.2.3.5</t>
  </si>
  <si>
    <t>Fornecimento e montagem de uma bicha flexivel no termo acumulador electrico da casa de banho ( Porta nº I-88/85)</t>
  </si>
  <si>
    <t>3.3.1</t>
  </si>
  <si>
    <t>3.3.1.1</t>
  </si>
  <si>
    <t>3.3.1.2</t>
  </si>
  <si>
    <t>Revisão e manuten ção do Lâmpadas e Tomadas no hall de entrada e ao longo do corredor.</t>
  </si>
  <si>
    <t>3.3.1.3</t>
  </si>
  <si>
    <t>Remoção e recolocação de mosaico cerâmico que neste momento encontra a se levantar devido a dilatações.</t>
  </si>
  <si>
    <t>55</t>
  </si>
  <si>
    <t>3.3.2</t>
  </si>
  <si>
    <t>3.3.2.1</t>
  </si>
  <si>
    <t>Revisão e manutenção do Lâmpadas e Tomadas em todos compartimentos e quartos existentes no Segundo Andar.</t>
  </si>
  <si>
    <t>48</t>
  </si>
  <si>
    <t>3.3.2.2</t>
  </si>
  <si>
    <t>Revisao do sistema de abastecimento de água e esgoto na copas.</t>
  </si>
  <si>
    <t>3.3.2.3</t>
  </si>
  <si>
    <t>Fornecimento e montagem de um vidro que se encontra quebrado no Quarto (Porta nº II 85/ II 86) vidro com dimensão de 0,60x0,60m.</t>
  </si>
  <si>
    <t>3.3.2.4</t>
  </si>
  <si>
    <t>Fornecimento e montagem de um vidro no Quarto (Porta nº II 97) vidro com dimensão de 1,20x0,60m</t>
  </si>
  <si>
    <t>3.3.3</t>
  </si>
  <si>
    <t>3.3.3.1</t>
  </si>
  <si>
    <t>Revis ã o de funcionamento do sistema de á gua e esgoto nas casas de banho do Segundo Andar</t>
  </si>
  <si>
    <t>3.3.3.2</t>
  </si>
  <si>
    <t>Fornecimento e fixação de espelhos na casa de banho do quarto( Porta II-
85/87)</t>
  </si>
  <si>
    <t>3.3.3.3</t>
  </si>
  <si>
    <t>Fornecimento e montagem de lampadas 800mm dentro de armadura estanque existente dentro da casa de banho (porta nº I-19; I-5 ; I-58; I-55; I-46; I-58; I-84; I-80/77; I-69/72; I-76/73)</t>
  </si>
  <si>
    <t>3.3.3.4</t>
  </si>
  <si>
    <t>Fornecimento e montagem de lampadas 800mm Incluindo armadura estanque (porta nº II-97; )</t>
  </si>
  <si>
    <t>3.4.1</t>
  </si>
  <si>
    <t>3.4.1.1</t>
  </si>
  <si>
    <t>Revisão e reposição de todos dijuntores e acessorios em falta nos quadros electricos existentes no hall de entrada e nos extremo de cada Corredor, um dos quais contem apenas condutores de chegada.</t>
  </si>
  <si>
    <t>3.4.1.2</t>
  </si>
  <si>
    <t>3.4.2</t>
  </si>
  <si>
    <t>3.4.2.1</t>
  </si>
  <si>
    <t>Revisão geral e manutenção do Lâmpadas e Tomadas em todos compartimentos e quartos existentes no Terceiro andar.</t>
  </si>
  <si>
    <t>3.4.2.2</t>
  </si>
  <si>
    <t>3.4.2.3</t>
  </si>
  <si>
    <t>Fornecimento e montagem de ventoinha de parede para sala de estudos porta III-84</t>
  </si>
  <si>
    <t>3.4.2.4</t>
  </si>
  <si>
    <t>3.4.3</t>
  </si>
  <si>
    <t>3.4.3.1</t>
  </si>
  <si>
    <t>Revisão do sistema de água e esgoto nas casas de banho do Terceiro andar</t>
  </si>
  <si>
    <t>3.4.3.2</t>
  </si>
  <si>
    <t>Fornecimento e montagem de lampadas 800mm dentro de armadura estanque existente dentro da casa de banho (porta nº III-34/35; III-44/46 )</t>
  </si>
  <si>
    <t>3.4.3.3</t>
  </si>
  <si>
    <t>Fornecimento e montagem de lampadas 800mm Incluindo armadura estanque igual a existente nas casas de banho (porta nº III-77/80; )</t>
  </si>
  <si>
    <t>Quarto Andar</t>
  </si>
  <si>
    <t>3.5.1</t>
  </si>
  <si>
    <t>3.5.1.1</t>
  </si>
  <si>
    <t>Revisão e reposição de todos dijuntores e acessorios em falta nos quadros electricos existentes no hall de entrada e nos extremos de cada Corredor.</t>
  </si>
  <si>
    <t>3.5.1.2</t>
  </si>
  <si>
    <t>3.5.2</t>
  </si>
  <si>
    <t>3.5.2.1</t>
  </si>
  <si>
    <t>Revisão e manutenção do Lâmpadas e Tomadas em todos compartimentos e quartos existentes no Quatro Andar.</t>
  </si>
  <si>
    <t>46</t>
  </si>
  <si>
    <t>3.5.2.2</t>
  </si>
  <si>
    <t>Revisao do sistema de abastecimento de água e esgoto na copa.</t>
  </si>
  <si>
    <t>3.5.2.3</t>
  </si>
  <si>
    <t>Fornecimento e montagem de ventoinhas de parede para sala de estudos (porta IV-84)</t>
  </si>
  <si>
    <t>3.5.3</t>
  </si>
  <si>
    <t>3.5.3.1</t>
  </si>
  <si>
    <t>Revisão do sistema de água e esgoto nas casas de banho do Quatro Andar</t>
  </si>
  <si>
    <t>3.5.3.2</t>
  </si>
  <si>
    <t>Fornecimento e montagem de lampadas 800mm dentro de armadura estanque existente dentro da casa de banho (porta nº IV-80/77; IV- 71/74; IV-118/121, IV-85/87; IV- 112/115; IV-89/91; IV-109/106; IV-94;; IV-100/103 )</t>
  </si>
  <si>
    <t>3.5.3.3</t>
  </si>
  <si>
    <t>Fornecimento e montagem de chuveiro na casa de banho ( Porta nº IV85; I-46)</t>
  </si>
  <si>
    <t>TOTAL TRABALHO DE Quarto Andar</t>
  </si>
  <si>
    <t>3.6.1</t>
  </si>
  <si>
    <t>3.6.2</t>
  </si>
  <si>
    <t>Fornecimento e montagem de depositos plastex de 10m3, com previsao de depositos de recepcao, incluindo toda tubagem e acessorios para o bom funcionamento.</t>
  </si>
  <si>
    <t>3.6.3</t>
  </si>
  <si>
    <t>3.6.4</t>
  </si>
  <si>
    <t>Construcao de Fossa septica</t>
  </si>
  <si>
    <t>2.7.1</t>
  </si>
  <si>
    <t>Construcao de Fossa septica com capacidade para 1000 pessoas incluindo todos acessorios para o bom funcionamento (Desenho e medidas a ser fornecido pelo empreiteiro)</t>
  </si>
  <si>
    <t>TOTAL TRABALHO DE Construcao de Fossa septica</t>
  </si>
  <si>
    <t>SUB TOTAL-03</t>
  </si>
  <si>
    <t>SUB-TOTAL(1+2+3)</t>
  </si>
  <si>
    <t>Total com IVA</t>
  </si>
  <si>
    <t>Contingências (5 %)</t>
  </si>
  <si>
    <t>General Total</t>
  </si>
  <si>
    <t>——————————————</t>
  </si>
  <si>
    <t>————————————————</t>
  </si>
  <si>
    <t>Fiscalizaçăo</t>
  </si>
  <si>
    <t>Empreiteiro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</si>
</sst>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#,##0.00_ "/>
    <numFmt numFmtId="179" formatCode="#,##0.00_ ;[Red]\-#,##0.00\ "/>
    <numFmt numFmtId="180" formatCode="_(* #,##0.00_);_(* \(#,##0.00\);_(* &quot;-&quot;??_);_(@_)"/>
    <numFmt numFmtId="181" formatCode="#,##0.00_);[Red]\(#,##0.00\)"/>
    <numFmt numFmtId="182" formatCode="0.00_);[Red]\(0.00\)"/>
    <numFmt numFmtId="183" formatCode="#,##0.000000000_ "/>
    <numFmt numFmtId="184" formatCode="#,##0.00000000000_ "/>
    <numFmt numFmtId="185" formatCode="\¥#,##0.00_);[Red]\(\¥#,##0.00\)"/>
  </numFmts>
  <fonts count="4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Arial"/>
      <charset val="0"/>
    </font>
    <font>
      <b/>
      <sz val="10"/>
      <color indexed="8"/>
      <name val="Arial"/>
      <charset val="0"/>
    </font>
    <font>
      <b/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b/>
      <sz val="10"/>
      <color rgb="FF000000"/>
      <name val="Arial"/>
      <charset val="134"/>
    </font>
    <font>
      <sz val="10"/>
      <color rgb="FF000000"/>
      <name val="Arial"/>
      <charset val="0"/>
    </font>
    <font>
      <sz val="9"/>
      <name val="Arial"/>
      <charset val="134"/>
    </font>
    <font>
      <b/>
      <i/>
      <sz val="8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9"/>
      <name val="Arial"/>
      <charset val="134"/>
    </font>
    <font>
      <b/>
      <sz val="10"/>
      <name val="Arial"/>
      <charset val="134"/>
    </font>
    <font>
      <sz val="9"/>
      <color rgb="FFFF0000"/>
      <name val="Arial"/>
      <charset val="134"/>
    </font>
    <font>
      <sz val="11"/>
      <color theme="1"/>
      <name val="Times New Roman"/>
      <charset val="0"/>
    </font>
    <font>
      <sz val="10"/>
      <name val="Arial"/>
      <charset val="134"/>
    </font>
    <font>
      <b/>
      <sz val="16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u/>
      <sz val="10"/>
      <name val="Times New Roman"/>
      <charset val="134"/>
    </font>
    <font>
      <sz val="10"/>
      <name val="宋体"/>
      <charset val="134"/>
    </font>
    <font>
      <sz val="10"/>
      <name val="MS Sans Serif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24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26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29" applyNumberFormat="0" applyAlignment="0" applyProtection="0">
      <alignment vertical="center"/>
    </xf>
    <xf numFmtId="0" fontId="38" fillId="13" borderId="25" applyNumberFormat="0" applyAlignment="0" applyProtection="0">
      <alignment vertical="center"/>
    </xf>
    <xf numFmtId="0" fontId="39" fillId="14" borderId="30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4" fillId="0" borderId="0">
      <alignment vertical="center"/>
    </xf>
    <xf numFmtId="0" fontId="1" fillId="0" borderId="0"/>
    <xf numFmtId="0" fontId="1" fillId="0" borderId="0"/>
    <xf numFmtId="0" fontId="44" fillId="0" borderId="0"/>
    <xf numFmtId="0" fontId="17" fillId="0" borderId="0"/>
    <xf numFmtId="0" fontId="1" fillId="0" borderId="0"/>
    <xf numFmtId="9" fontId="1" fillId="0" borderId="0" applyFont="0" applyFill="0" applyBorder="0" applyAlignment="0" applyProtection="0"/>
  </cellStyleXfs>
  <cellXfs count="27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 wrapText="1"/>
    </xf>
    <xf numFmtId="0" fontId="3" fillId="0" borderId="3" xfId="56" applyFont="1" applyFill="1" applyBorder="1" applyAlignment="1">
      <alignment horizontal="center" vertical="center" wrapText="1"/>
    </xf>
    <xf numFmtId="43" fontId="3" fillId="0" borderId="3" xfId="56" applyNumberFormat="1" applyFont="1" applyFill="1" applyBorder="1" applyAlignment="1">
      <alignment horizontal="center" vertical="center" wrapText="1"/>
    </xf>
    <xf numFmtId="43" fontId="3" fillId="0" borderId="4" xfId="56" applyNumberFormat="1" applyFont="1" applyFill="1" applyBorder="1" applyAlignment="1">
      <alignment horizontal="center" vertical="center" wrapText="1"/>
    </xf>
    <xf numFmtId="40" fontId="3" fillId="0" borderId="2" xfId="56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179" fontId="4" fillId="0" borderId="2" xfId="6" applyNumberFormat="1" applyFont="1" applyFill="1" applyBorder="1" applyAlignment="1">
      <alignment horizontal="center" vertical="center" wrapText="1"/>
    </xf>
    <xf numFmtId="179" fontId="4" fillId="0" borderId="4" xfId="6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179" fontId="4" fillId="0" borderId="1" xfId="6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180" fontId="1" fillId="0" borderId="6" xfId="1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7" fontId="1" fillId="2" borderId="1" xfId="10" applyNumberFormat="1" applyFont="1" applyFill="1" applyBorder="1" applyAlignment="1">
      <alignment horizontal="center" vertical="center" wrapText="1"/>
    </xf>
    <xf numFmtId="4" fontId="1" fillId="0" borderId="1" xfId="1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7" fontId="1" fillId="0" borderId="1" xfId="1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lef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177" fontId="5" fillId="0" borderId="11" xfId="10" applyNumberFormat="1" applyFont="1" applyBorder="1" applyAlignment="1" applyProtection="1">
      <alignment horizontal="center" vertical="center" wrapText="1"/>
    </xf>
    <xf numFmtId="4" fontId="5" fillId="0" borderId="11" xfId="10" applyNumberFormat="1" applyFont="1" applyBorder="1" applyAlignment="1" applyProtection="1">
      <alignment horizontal="center" vertical="center" wrapText="1"/>
    </xf>
    <xf numFmtId="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left" vertical="top" wrapText="1"/>
    </xf>
    <xf numFmtId="177" fontId="1" fillId="0" borderId="1" xfId="1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top"/>
    </xf>
    <xf numFmtId="0" fontId="6" fillId="0" borderId="11" xfId="0" applyFont="1" applyFill="1" applyBorder="1" applyAlignment="1" applyProtection="1">
      <alignment horizontal="center" vertical="top"/>
    </xf>
    <xf numFmtId="177" fontId="6" fillId="0" borderId="11" xfId="10" applyNumberFormat="1" applyFont="1" applyBorder="1" applyAlignment="1" applyProtection="1">
      <alignment horizontal="center" vertical="center" wrapText="1"/>
    </xf>
    <xf numFmtId="4" fontId="6" fillId="0" borderId="11" xfId="10" applyNumberFormat="1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top" wrapText="1"/>
    </xf>
    <xf numFmtId="0" fontId="5" fillId="0" borderId="11" xfId="0" applyFont="1" applyFill="1" applyBorder="1" applyAlignment="1" applyProtection="1">
      <alignment horizontal="center" vertical="center" wrapText="1"/>
    </xf>
    <xf numFmtId="177" fontId="5" fillId="0" borderId="11" xfId="10" applyNumberFormat="1" applyFont="1" applyFill="1" applyBorder="1" applyAlignment="1" applyProtection="1">
      <alignment horizontal="center" vertical="center" wrapText="1"/>
    </xf>
    <xf numFmtId="4" fontId="5" fillId="0" borderId="11" xfId="10" applyNumberFormat="1" applyFont="1" applyFill="1" applyBorder="1" applyAlignment="1" applyProtection="1">
      <alignment horizontal="center" vertical="center" wrapText="1"/>
    </xf>
    <xf numFmtId="177" fontId="5" fillId="2" borderId="11" xfId="10" applyNumberFormat="1" applyFont="1" applyFill="1" applyBorder="1" applyAlignment="1" applyProtection="1">
      <alignment horizontal="center" vertical="center" wrapText="1"/>
    </xf>
    <xf numFmtId="0" fontId="3" fillId="0" borderId="4" xfId="56" applyFont="1" applyFill="1" applyBorder="1" applyAlignment="1">
      <alignment horizontal="center" vertical="center" wrapText="1"/>
    </xf>
    <xf numFmtId="179" fontId="4" fillId="0" borderId="7" xfId="6" applyNumberFormat="1" applyFont="1" applyFill="1" applyBorder="1" applyAlignment="1">
      <alignment horizontal="center" vertical="center" wrapText="1"/>
    </xf>
    <xf numFmtId="179" fontId="4" fillId="0" borderId="8" xfId="6" applyNumberFormat="1" applyFont="1" applyFill="1" applyBorder="1" applyAlignment="1">
      <alignment horizontal="center" vertical="center" wrapText="1"/>
    </xf>
    <xf numFmtId="179" fontId="4" fillId="0" borderId="13" xfId="6" applyNumberFormat="1" applyFont="1" applyFill="1" applyBorder="1" applyAlignment="1">
      <alignment horizontal="center" vertical="center" wrapText="1"/>
    </xf>
    <xf numFmtId="179" fontId="4" fillId="0" borderId="3" xfId="6" applyNumberFormat="1" applyFont="1" applyFill="1" applyBorder="1" applyAlignment="1">
      <alignment horizontal="center" vertical="center" wrapText="1"/>
    </xf>
    <xf numFmtId="179" fontId="4" fillId="0" borderId="9" xfId="6" applyNumberFormat="1" applyFont="1" applyFill="1" applyBorder="1" applyAlignment="1">
      <alignment horizontal="center" vertical="center" wrapText="1"/>
    </xf>
    <xf numFmtId="179" fontId="4" fillId="0" borderId="10" xfId="6" applyNumberFormat="1" applyFont="1" applyFill="1" applyBorder="1" applyAlignment="1">
      <alignment horizontal="center" vertical="center" wrapText="1"/>
    </xf>
    <xf numFmtId="179" fontId="4" fillId="0" borderId="14" xfId="6" applyNumberFormat="1" applyFont="1" applyFill="1" applyBorder="1" applyAlignment="1">
      <alignment horizontal="center" vertical="center" wrapText="1"/>
    </xf>
    <xf numFmtId="10" fontId="4" fillId="0" borderId="1" xfId="57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9" fontId="1" fillId="0" borderId="6" xfId="13" applyNumberFormat="1" applyFont="1" applyFill="1" applyBorder="1" applyAlignment="1">
      <alignment horizontal="center" vertical="center" wrapText="1"/>
    </xf>
    <xf numFmtId="10" fontId="1" fillId="0" borderId="6" xfId="13" applyNumberFormat="1" applyFont="1" applyFill="1" applyBorder="1" applyAlignment="1">
      <alignment horizontal="center" vertical="center" wrapText="1"/>
    </xf>
    <xf numFmtId="10" fontId="1" fillId="0" borderId="1" xfId="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top" wrapText="1"/>
    </xf>
    <xf numFmtId="177" fontId="6" fillId="0" borderId="11" xfId="10" applyNumberFormat="1" applyFont="1" applyBorder="1" applyAlignment="1" applyProtection="1">
      <alignment horizontal="center" vertical="top"/>
    </xf>
    <xf numFmtId="4" fontId="6" fillId="0" borderId="11" xfId="10" applyNumberFormat="1" applyFont="1" applyBorder="1" applyAlignment="1" applyProtection="1">
      <alignment horizontal="left" vertical="top"/>
    </xf>
    <xf numFmtId="4" fontId="6" fillId="0" borderId="11" xfId="10" applyNumberFormat="1" applyFont="1" applyBorder="1" applyAlignment="1" applyProtection="1">
      <alignment horizontal="right" vertical="top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177" fontId="6" fillId="0" borderId="11" xfId="10" applyNumberFormat="1" applyFont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top"/>
    </xf>
    <xf numFmtId="0" fontId="6" fillId="3" borderId="1" xfId="0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177" fontId="6" fillId="3" borderId="1" xfId="1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10" applyNumberFormat="1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177" fontId="6" fillId="0" borderId="15" xfId="1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40" fontId="4" fillId="0" borderId="0" xfId="0" applyNumberFormat="1" applyFont="1" applyFill="1" applyBorder="1" applyAlignment="1">
      <alignment horizontal="center" vertical="center" wrapText="1"/>
    </xf>
    <xf numFmtId="10" fontId="4" fillId="0" borderId="1" xfId="13" applyNumberFormat="1" applyFont="1" applyFill="1" applyBorder="1" applyAlignment="1">
      <alignment horizontal="center" vertical="center" wrapText="1"/>
    </xf>
    <xf numFmtId="9" fontId="1" fillId="0" borderId="0" xfId="13" applyNumberFormat="1" applyFont="1" applyFill="1" applyBorder="1" applyAlignment="1">
      <alignment horizontal="center" vertical="center" wrapText="1"/>
    </xf>
    <xf numFmtId="10" fontId="1" fillId="0" borderId="0" xfId="1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81" fontId="9" fillId="0" borderId="0" xfId="13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43" fontId="9" fillId="0" borderId="0" xfId="0" applyNumberFormat="1" applyFont="1" applyFill="1" applyAlignment="1">
      <alignment horizontal="center" vertical="center"/>
    </xf>
    <xf numFmtId="182" fontId="9" fillId="0" borderId="0" xfId="0" applyNumberFormat="1" applyFont="1" applyFill="1" applyAlignment="1">
      <alignment horizontal="center" vertical="center"/>
    </xf>
    <xf numFmtId="49" fontId="10" fillId="0" borderId="0" xfId="1" applyNumberFormat="1" applyFont="1" applyFill="1" applyBorder="1" applyAlignment="1">
      <alignment horizontal="left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left" vertical="center"/>
    </xf>
    <xf numFmtId="181" fontId="11" fillId="0" borderId="0" xfId="13" applyNumberFormat="1" applyFont="1" applyFill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178" fontId="12" fillId="0" borderId="0" xfId="1" applyNumberFormat="1" applyFont="1" applyFill="1" applyBorder="1" applyAlignment="1">
      <alignment horizontal="left" vertical="center"/>
    </xf>
    <xf numFmtId="181" fontId="10" fillId="0" borderId="0" xfId="13" applyNumberFormat="1" applyFont="1" applyFill="1" applyAlignment="1">
      <alignment horizontal="right" vertical="center"/>
    </xf>
    <xf numFmtId="178" fontId="12" fillId="0" borderId="0" xfId="55" applyNumberFormat="1" applyFont="1" applyFill="1" applyAlignment="1">
      <alignment horizontal="left" vertical="center"/>
    </xf>
    <xf numFmtId="176" fontId="10" fillId="0" borderId="0" xfId="1" applyNumberFormat="1" applyFont="1" applyFill="1" applyBorder="1" applyAlignment="1">
      <alignment horizontal="left" vertical="center"/>
    </xf>
    <xf numFmtId="4" fontId="13" fillId="0" borderId="0" xfId="1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>
      <alignment horizontal="left" vertical="center"/>
    </xf>
    <xf numFmtId="181" fontId="13" fillId="0" borderId="0" xfId="13" applyNumberFormat="1" applyFont="1" applyFill="1" applyAlignment="1">
      <alignment horizontal="centerContinuous" vertical="center"/>
    </xf>
    <xf numFmtId="0" fontId="14" fillId="0" borderId="0" xfId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0" fontId="12" fillId="0" borderId="1" xfId="54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40" fontId="12" fillId="0" borderId="1" xfId="6" applyNumberFormat="1" applyFont="1" applyFill="1" applyBorder="1" applyAlignment="1">
      <alignment horizontal="center" vertical="center" wrapText="1"/>
    </xf>
    <xf numFmtId="4" fontId="12" fillId="0" borderId="1" xfId="6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181" fontId="12" fillId="0" borderId="1" xfId="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181" fontId="9" fillId="0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/>
    </xf>
    <xf numFmtId="4" fontId="9" fillId="0" borderId="18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81" fontId="9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181" fontId="9" fillId="0" borderId="18" xfId="13" applyNumberFormat="1" applyFont="1" applyFill="1" applyBorder="1" applyAlignment="1">
      <alignment horizontal="center" vertical="center"/>
    </xf>
    <xf numFmtId="4" fontId="15" fillId="0" borderId="18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81" fontId="13" fillId="0" borderId="18" xfId="13" applyNumberFormat="1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181" fontId="13" fillId="0" borderId="21" xfId="13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181" fontId="13" fillId="0" borderId="21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10" fontId="15" fillId="0" borderId="0" xfId="13" applyNumberFormat="1" applyFont="1" applyFill="1" applyAlignment="1">
      <alignment horizontal="center" vertical="center"/>
    </xf>
    <xf numFmtId="43" fontId="12" fillId="0" borderId="1" xfId="54" applyNumberFormat="1" applyFont="1" applyFill="1" applyBorder="1" applyAlignment="1">
      <alignment horizontal="center" vertical="center" wrapText="1"/>
    </xf>
    <xf numFmtId="43" fontId="12" fillId="0" borderId="1" xfId="6" applyNumberFormat="1" applyFont="1" applyFill="1" applyBorder="1" applyAlignment="1">
      <alignment horizontal="center" vertical="center" wrapText="1"/>
    </xf>
    <xf numFmtId="10" fontId="12" fillId="0" borderId="1" xfId="13" applyNumberFormat="1" applyFont="1" applyFill="1" applyBorder="1" applyAlignment="1">
      <alignment horizontal="center" vertical="center" wrapText="1"/>
    </xf>
    <xf numFmtId="10" fontId="9" fillId="0" borderId="17" xfId="0" applyNumberFormat="1" applyFont="1" applyFill="1" applyBorder="1" applyAlignment="1">
      <alignment horizontal="center" vertical="center"/>
    </xf>
    <xf numFmtId="43" fontId="9" fillId="0" borderId="17" xfId="0" applyNumberFormat="1" applyFont="1" applyFill="1" applyBorder="1" applyAlignment="1">
      <alignment horizontal="center" vertical="center"/>
    </xf>
    <xf numFmtId="10" fontId="9" fillId="0" borderId="18" xfId="0" applyNumberFormat="1" applyFont="1" applyFill="1" applyBorder="1" applyAlignment="1">
      <alignment horizontal="center" vertical="center"/>
    </xf>
    <xf numFmtId="43" fontId="9" fillId="0" borderId="18" xfId="0" applyNumberFormat="1" applyFont="1" applyFill="1" applyBorder="1" applyAlignment="1">
      <alignment horizontal="center" vertical="center"/>
    </xf>
    <xf numFmtId="10" fontId="13" fillId="0" borderId="18" xfId="0" applyNumberFormat="1" applyFont="1" applyFill="1" applyBorder="1" applyAlignment="1">
      <alignment horizontal="center" vertical="center"/>
    </xf>
    <xf numFmtId="181" fontId="13" fillId="0" borderId="18" xfId="0" applyNumberFormat="1" applyFont="1" applyFill="1" applyBorder="1" applyAlignment="1">
      <alignment horizontal="center" vertical="center"/>
    </xf>
    <xf numFmtId="10" fontId="13" fillId="0" borderId="2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43" fontId="13" fillId="0" borderId="0" xfId="0" applyNumberFormat="1" applyFont="1" applyFill="1" applyAlignment="1">
      <alignment horizontal="center" vertical="center"/>
    </xf>
    <xf numFmtId="181" fontId="13" fillId="0" borderId="14" xfId="0" applyNumberFormat="1" applyFont="1" applyFill="1" applyBorder="1" applyAlignment="1">
      <alignment horizontal="center" vertical="center"/>
    </xf>
    <xf numFmtId="10" fontId="13" fillId="0" borderId="14" xfId="0" applyNumberFormat="1" applyFont="1" applyFill="1" applyBorder="1" applyAlignment="1">
      <alignment horizontal="center" vertical="center"/>
    </xf>
    <xf numFmtId="10" fontId="13" fillId="0" borderId="10" xfId="0" applyNumberFormat="1" applyFont="1" applyFill="1" applyBorder="1" applyAlignment="1">
      <alignment horizontal="center" vertical="center"/>
    </xf>
    <xf numFmtId="43" fontId="13" fillId="0" borderId="10" xfId="0" applyNumberFormat="1" applyFont="1" applyFill="1" applyBorder="1" applyAlignment="1">
      <alignment horizontal="center" vertical="center"/>
    </xf>
    <xf numFmtId="10" fontId="9" fillId="0" borderId="2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82" fontId="9" fillId="0" borderId="0" xfId="13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180" fontId="9" fillId="0" borderId="0" xfId="10" applyNumberFormat="1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center" vertical="center"/>
    </xf>
    <xf numFmtId="182" fontId="9" fillId="0" borderId="0" xfId="13" applyNumberFormat="1" applyFont="1" applyFill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10" fontId="17" fillId="0" borderId="0" xfId="0" applyNumberFormat="1" applyFont="1" applyFill="1" applyAlignment="1">
      <alignment horizontal="center" vertical="center"/>
    </xf>
    <xf numFmtId="0" fontId="18" fillId="0" borderId="10" xfId="51" applyFont="1" applyFill="1" applyBorder="1" applyAlignment="1">
      <alignment horizontal="center" vertical="center"/>
    </xf>
    <xf numFmtId="0" fontId="19" fillId="0" borderId="6" xfId="51" applyFont="1" applyFill="1" applyBorder="1" applyAlignment="1">
      <alignment horizontal="center" vertical="center"/>
    </xf>
    <xf numFmtId="0" fontId="19" fillId="0" borderId="14" xfId="51" applyFont="1" applyFill="1" applyBorder="1" applyAlignment="1">
      <alignment horizontal="center" vertical="center"/>
    </xf>
    <xf numFmtId="0" fontId="19" fillId="0" borderId="4" xfId="51" applyFont="1" applyFill="1" applyBorder="1" applyAlignment="1">
      <alignment horizontal="center" vertical="center"/>
    </xf>
    <xf numFmtId="0" fontId="20" fillId="0" borderId="6" xfId="51" applyFont="1" applyFill="1" applyBorder="1" applyAlignment="1">
      <alignment horizontal="center" vertical="center"/>
    </xf>
    <xf numFmtId="0" fontId="21" fillId="0" borderId="8" xfId="51" applyFont="1" applyFill="1" applyBorder="1" applyAlignment="1">
      <alignment horizontal="left" vertical="center" wrapText="1"/>
    </xf>
    <xf numFmtId="0" fontId="20" fillId="0" borderId="0" xfId="51" applyFont="1" applyFill="1" applyBorder="1" applyAlignment="1">
      <alignment vertical="center"/>
    </xf>
    <xf numFmtId="0" fontId="21" fillId="0" borderId="20" xfId="51" applyFont="1" applyFill="1" applyBorder="1" applyAlignment="1">
      <alignment horizontal="right" vertical="center"/>
    </xf>
    <xf numFmtId="0" fontId="21" fillId="0" borderId="0" xfId="51" applyFont="1" applyFill="1" applyBorder="1" applyAlignment="1">
      <alignment vertical="center"/>
    </xf>
    <xf numFmtId="0" fontId="20" fillId="0" borderId="20" xfId="51" applyFont="1" applyFill="1" applyBorder="1" applyAlignment="1">
      <alignment vertical="center"/>
    </xf>
    <xf numFmtId="4" fontId="20" fillId="0" borderId="0" xfId="51" applyNumberFormat="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1" fillId="0" borderId="20" xfId="51" applyNumberFormat="1" applyFont="1" applyFill="1" applyBorder="1" applyAlignment="1">
      <alignment horizontal="left" vertical="center"/>
    </xf>
    <xf numFmtId="49" fontId="21" fillId="0" borderId="20" xfId="51" applyNumberFormat="1" applyFont="1" applyFill="1" applyBorder="1" applyAlignment="1">
      <alignment horizontal="left" vertical="center"/>
    </xf>
    <xf numFmtId="0" fontId="20" fillId="0" borderId="14" xfId="51" applyFont="1" applyFill="1" applyBorder="1" applyAlignment="1">
      <alignment vertical="center"/>
    </xf>
    <xf numFmtId="0" fontId="20" fillId="0" borderId="8" xfId="51" applyFont="1" applyFill="1" applyBorder="1" applyAlignment="1">
      <alignment horizontal="center" vertical="center"/>
    </xf>
    <xf numFmtId="0" fontId="20" fillId="0" borderId="5" xfId="51" applyFont="1" applyFill="1" applyBorder="1" applyAlignment="1">
      <alignment horizontal="center" vertical="center"/>
    </xf>
    <xf numFmtId="0" fontId="20" fillId="0" borderId="2" xfId="51" applyFont="1" applyFill="1" applyBorder="1" applyAlignment="1">
      <alignment horizontal="center" vertical="center"/>
    </xf>
    <xf numFmtId="0" fontId="20" fillId="0" borderId="3" xfId="51" applyFont="1" applyFill="1" applyBorder="1" applyAlignment="1">
      <alignment horizontal="center" vertical="center"/>
    </xf>
    <xf numFmtId="0" fontId="20" fillId="0" borderId="4" xfId="51" applyFont="1" applyFill="1" applyBorder="1" applyAlignment="1">
      <alignment horizontal="center" vertical="center"/>
    </xf>
    <xf numFmtId="0" fontId="20" fillId="0" borderId="5" xfId="51" applyFont="1" applyFill="1" applyBorder="1" applyAlignment="1">
      <alignment horizontal="center" vertical="center" wrapText="1"/>
    </xf>
    <xf numFmtId="0" fontId="20" fillId="0" borderId="10" xfId="51" applyFont="1" applyFill="1" applyBorder="1" applyAlignment="1">
      <alignment vertical="center"/>
    </xf>
    <xf numFmtId="4" fontId="20" fillId="0" borderId="1" xfId="52" applyNumberFormat="1" applyFont="1" applyFill="1" applyBorder="1" applyAlignment="1">
      <alignment horizontal="center" vertical="center" wrapText="1"/>
    </xf>
    <xf numFmtId="0" fontId="20" fillId="0" borderId="22" xfId="51" applyFont="1" applyFill="1" applyBorder="1" applyAlignment="1">
      <alignment horizontal="center" vertical="center"/>
    </xf>
    <xf numFmtId="0" fontId="20" fillId="0" borderId="22" xfId="51" applyFont="1" applyFill="1" applyBorder="1" applyAlignment="1">
      <alignment horizontal="center" vertical="center" wrapText="1"/>
    </xf>
    <xf numFmtId="4" fontId="21" fillId="0" borderId="13" xfId="52" applyNumberFormat="1" applyFont="1" applyFill="1" applyBorder="1" applyAlignment="1">
      <alignment horizontal="right" vertical="center" wrapText="1"/>
    </xf>
    <xf numFmtId="4" fontId="20" fillId="0" borderId="20" xfId="52" applyNumberFormat="1" applyFont="1" applyFill="1" applyBorder="1" applyAlignment="1">
      <alignment horizontal="right" vertical="center" wrapText="1"/>
    </xf>
    <xf numFmtId="4" fontId="20" fillId="0" borderId="0" xfId="52" applyNumberFormat="1" applyFont="1" applyFill="1" applyBorder="1" applyAlignment="1">
      <alignment horizontal="right" vertical="center" wrapText="1"/>
    </xf>
    <xf numFmtId="0" fontId="20" fillId="0" borderId="23" xfId="51" applyFont="1" applyFill="1" applyBorder="1" applyAlignment="1">
      <alignment vertical="center"/>
    </xf>
    <xf numFmtId="4" fontId="20" fillId="0" borderId="4" xfId="52" applyNumberFormat="1" applyFont="1" applyFill="1" applyBorder="1" applyAlignment="1">
      <alignment horizontal="right" vertical="center" wrapText="1"/>
    </xf>
    <xf numFmtId="4" fontId="20" fillId="0" borderId="2" xfId="53" applyNumberFormat="1" applyFont="1" applyFill="1" applyBorder="1" applyAlignment="1">
      <alignment horizontal="left" vertical="center" wrapText="1"/>
    </xf>
    <xf numFmtId="4" fontId="20" fillId="0" borderId="24" xfId="53" applyNumberFormat="1" applyFont="1" applyFill="1" applyBorder="1" applyAlignment="1">
      <alignment horizontal="left" vertical="center" wrapText="1"/>
    </xf>
    <xf numFmtId="4" fontId="20" fillId="0" borderId="14" xfId="52" applyNumberFormat="1" applyFont="1" applyFill="1" applyBorder="1" applyAlignment="1">
      <alignment horizontal="right" vertical="center" wrapText="1"/>
    </xf>
    <xf numFmtId="178" fontId="20" fillId="0" borderId="20" xfId="51" applyNumberFormat="1" applyFont="1" applyFill="1" applyBorder="1" applyAlignment="1">
      <alignment vertical="center"/>
    </xf>
    <xf numFmtId="0" fontId="20" fillId="0" borderId="3" xfId="51" applyFont="1" applyFill="1" applyBorder="1" applyAlignment="1">
      <alignment vertical="center"/>
    </xf>
    <xf numFmtId="0" fontId="20" fillId="0" borderId="1" xfId="51" applyFont="1" applyFill="1" applyBorder="1" applyAlignment="1">
      <alignment vertical="center"/>
    </xf>
    <xf numFmtId="4" fontId="22" fillId="0" borderId="1" xfId="52" applyNumberFormat="1" applyFont="1" applyFill="1" applyBorder="1" applyAlignment="1">
      <alignment horizontal="right" vertical="center" wrapText="1"/>
    </xf>
    <xf numFmtId="4" fontId="20" fillId="0" borderId="20" xfId="51" applyNumberFormat="1" applyFont="1" applyFill="1" applyBorder="1" applyAlignment="1">
      <alignment vertical="center"/>
    </xf>
    <xf numFmtId="4" fontId="22" fillId="0" borderId="4" xfId="52" applyNumberFormat="1" applyFont="1" applyFill="1" applyBorder="1" applyAlignment="1">
      <alignment horizontal="right" vertical="center" wrapText="1"/>
    </xf>
    <xf numFmtId="4" fontId="20" fillId="0" borderId="1" xfId="52" applyNumberFormat="1" applyFont="1" applyFill="1" applyBorder="1" applyAlignment="1">
      <alignment horizontal="right" vertical="center" wrapText="1"/>
    </xf>
    <xf numFmtId="4" fontId="20" fillId="0" borderId="1" xfId="53" applyNumberFormat="1" applyFont="1" applyFill="1" applyBorder="1" applyAlignment="1">
      <alignment horizontal="right" vertical="center" wrapText="1"/>
    </xf>
    <xf numFmtId="183" fontId="20" fillId="0" borderId="20" xfId="51" applyNumberFormat="1" applyFont="1" applyFill="1" applyBorder="1" applyAlignment="1">
      <alignment vertical="center"/>
    </xf>
    <xf numFmtId="0" fontId="20" fillId="0" borderId="10" xfId="51" applyFont="1" applyFill="1" applyBorder="1" applyAlignment="1">
      <alignment horizontal="left" vertical="center"/>
    </xf>
    <xf numFmtId="0" fontId="20" fillId="0" borderId="1" xfId="51" applyFont="1" applyFill="1" applyBorder="1" applyAlignment="1">
      <alignment horizontal="left" vertical="center"/>
    </xf>
    <xf numFmtId="0" fontId="20" fillId="0" borderId="13" xfId="51" applyFont="1" applyFill="1" applyBorder="1" applyAlignment="1">
      <alignment horizontal="right" vertical="center"/>
    </xf>
    <xf numFmtId="0" fontId="20" fillId="0" borderId="2" xfId="51" applyFont="1" applyFill="1" applyBorder="1" applyAlignment="1">
      <alignment horizontal="left" vertical="center"/>
    </xf>
    <xf numFmtId="0" fontId="20" fillId="0" borderId="4" xfId="51" applyFont="1" applyFill="1" applyBorder="1" applyAlignment="1">
      <alignment horizontal="left" vertical="center"/>
    </xf>
    <xf numFmtId="4" fontId="20" fillId="0" borderId="6" xfId="52" applyNumberFormat="1" applyFont="1" applyFill="1" applyBorder="1" applyAlignment="1">
      <alignment horizontal="right" vertical="center" wrapText="1"/>
    </xf>
    <xf numFmtId="0" fontId="20" fillId="0" borderId="20" xfId="51" applyFont="1" applyFill="1" applyBorder="1" applyAlignment="1">
      <alignment horizontal="left" vertical="center"/>
    </xf>
    <xf numFmtId="4" fontId="22" fillId="0" borderId="6" xfId="52" applyNumberFormat="1" applyFont="1" applyFill="1" applyBorder="1" applyAlignment="1">
      <alignment horizontal="right" vertical="center" wrapText="1"/>
    </xf>
    <xf numFmtId="184" fontId="17" fillId="0" borderId="0" xfId="0" applyNumberFormat="1" applyFont="1" applyFill="1" applyAlignment="1">
      <alignment vertical="center"/>
    </xf>
    <xf numFmtId="177" fontId="17" fillId="0" borderId="0" xfId="0" applyNumberFormat="1" applyFont="1" applyFill="1" applyAlignment="1">
      <alignment horizontal="center" vertical="center" wrapText="1"/>
    </xf>
    <xf numFmtId="181" fontId="17" fillId="0" borderId="0" xfId="0" applyNumberFormat="1" applyFont="1" applyFill="1" applyAlignment="1">
      <alignment vertical="center"/>
    </xf>
    <xf numFmtId="177" fontId="23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181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 wrapText="1"/>
    </xf>
    <xf numFmtId="177" fontId="17" fillId="0" borderId="0" xfId="0" applyNumberFormat="1" applyFont="1" applyFill="1" applyAlignment="1">
      <alignment horizontal="center" vertical="center"/>
    </xf>
    <xf numFmtId="4" fontId="17" fillId="0" borderId="0" xfId="0" applyNumberFormat="1" applyFont="1" applyFill="1" applyAlignment="1">
      <alignment vertical="center"/>
    </xf>
    <xf numFmtId="4" fontId="23" fillId="0" borderId="0" xfId="0" applyNumberFormat="1" applyFont="1" applyFill="1" applyAlignment="1">
      <alignment horizontal="center" vertical="center" wrapText="1"/>
    </xf>
    <xf numFmtId="178" fontId="17" fillId="0" borderId="0" xfId="0" applyNumberFormat="1" applyFont="1" applyFill="1" applyAlignment="1">
      <alignment vertical="center"/>
    </xf>
    <xf numFmtId="185" fontId="17" fillId="0" borderId="0" xfId="0" applyNumberFormat="1" applyFont="1" applyFill="1" applyAlignment="1">
      <alignment vertical="center"/>
    </xf>
    <xf numFmtId="9" fontId="17" fillId="0" borderId="0" xfId="13" applyNumberFormat="1" applyFont="1" applyFill="1" applyAlignment="1">
      <alignment vertical="center"/>
    </xf>
    <xf numFmtId="4" fontId="17" fillId="0" borderId="0" xfId="0" applyNumberFormat="1" applyFont="1" applyFill="1" applyAlignment="1">
      <alignment horizontal="center" vertical="center"/>
    </xf>
    <xf numFmtId="49" fontId="10" fillId="0" borderId="0" xfId="1" applyNumberFormat="1" applyFont="1" applyFill="1" applyBorder="1" applyAlignment="1" quotePrefix="1">
      <alignment horizontal="left" vertical="center"/>
    </xf>
  </cellXfs>
  <cellStyles count="58">
    <cellStyle name="常规" xfId="0" builtinId="0"/>
    <cellStyle name="Normal_Orçamento" xfId="1"/>
    <cellStyle name="货币[0]" xfId="2" builtinId="7"/>
    <cellStyle name="20% - 强调文字颜色 3" xfId="3" builtinId="38"/>
    <cellStyle name="输入" xfId="4" builtinId="20"/>
    <cellStyle name="货币" xfId="5" builtinId="4"/>
    <cellStyle name="Normal_BOQ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GENERAL SUMMARY FOR MAY" xfId="51"/>
    <cellStyle name="常规_BoqP&amp;G-Caia_DPTC-No.03-2013.01&amp;02 Final" xfId="52"/>
    <cellStyle name="常规_BoqP&amp;G-Caia" xfId="53"/>
    <cellStyle name="常规_Statement_No.03-2008.04_Ri" xfId="54"/>
    <cellStyle name="常规_054-External Works for Area 5" xfId="55"/>
    <cellStyle name="常规 3" xfId="56"/>
    <cellStyle name="百分比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700405</xdr:colOff>
      <xdr:row>0</xdr:row>
      <xdr:rowOff>146685</xdr:rowOff>
    </xdr:from>
    <xdr:to>
      <xdr:col>1</xdr:col>
      <xdr:colOff>1565275</xdr:colOff>
      <xdr:row>3</xdr:row>
      <xdr:rowOff>88265</xdr:rowOff>
    </xdr:to>
    <xdr:pic>
      <xdr:nvPicPr>
        <xdr:cNvPr id="3" name="Imagem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9055" y="146685"/>
          <a:ext cx="864870" cy="6654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view="pageBreakPreview" zoomScaleNormal="100" workbookViewId="0">
      <selection activeCell="D32" sqref="D32"/>
    </sheetView>
  </sheetViews>
  <sheetFormatPr defaultColWidth="7.875" defaultRowHeight="12.75"/>
  <cols>
    <col min="1" max="1" width="8.16666666666667" style="205" customWidth="1"/>
    <col min="2" max="2" width="22.2583333333333" style="205" customWidth="1"/>
    <col min="3" max="3" width="8.65" style="205" customWidth="1"/>
    <col min="4" max="4" width="30.3333333333333" style="205" customWidth="1"/>
    <col min="5" max="5" width="14.3833333333333" style="205" customWidth="1"/>
    <col min="6" max="6" width="13.7083333333333" style="205" customWidth="1"/>
    <col min="7" max="7" width="16.525" style="205" customWidth="1"/>
    <col min="8" max="8" width="12.3416666666667" style="205" customWidth="1"/>
    <col min="9" max="9" width="17.2083333333333" style="206" customWidth="1"/>
    <col min="10" max="10" width="17.1083333333333" style="205" customWidth="1"/>
    <col min="11" max="11" width="16.625" style="205" customWidth="1"/>
    <col min="12" max="12" width="14.5833333333333" style="205" customWidth="1"/>
    <col min="13" max="13" width="7.875" style="205"/>
    <col min="14" max="14" width="11.6666666666667" style="205" customWidth="1"/>
    <col min="15" max="16384" width="7.875" style="205"/>
  </cols>
  <sheetData>
    <row r="1" s="204" customFormat="1" ht="20.1" customHeight="1" spans="1:14">
      <c r="A1" s="207" t="s">
        <v>0</v>
      </c>
      <c r="B1" s="207"/>
      <c r="C1" s="207"/>
      <c r="D1" s="207"/>
      <c r="E1" s="207"/>
      <c r="F1" s="207"/>
      <c r="G1" s="207"/>
      <c r="H1" s="207"/>
      <c r="I1" s="206"/>
      <c r="J1" s="205"/>
      <c r="K1" s="205"/>
      <c r="L1" s="205"/>
      <c r="M1" s="205"/>
      <c r="N1" s="205"/>
    </row>
    <row r="2" s="204" customFormat="1" ht="20.1" customHeight="1" spans="1:14">
      <c r="A2" s="208"/>
      <c r="B2" s="209" t="s">
        <v>1</v>
      </c>
      <c r="C2" s="209" t="s">
        <v>2</v>
      </c>
      <c r="D2" s="209" t="s">
        <v>3</v>
      </c>
      <c r="E2" s="209" t="s">
        <v>4</v>
      </c>
      <c r="F2" s="209" t="s">
        <v>5</v>
      </c>
      <c r="G2" s="209" t="s">
        <v>6</v>
      </c>
      <c r="H2" s="210" t="s">
        <v>7</v>
      </c>
      <c r="I2" s="206"/>
      <c r="J2" s="205"/>
      <c r="K2" s="205"/>
      <c r="L2" s="205"/>
      <c r="M2" s="205"/>
      <c r="N2" s="205"/>
    </row>
    <row r="3" s="204" customFormat="1" ht="38" customHeight="1" spans="1:14">
      <c r="A3" s="211">
        <v>1</v>
      </c>
      <c r="B3" s="212" t="s">
        <v>8</v>
      </c>
      <c r="C3" s="212"/>
      <c r="D3" s="212"/>
      <c r="E3" s="212"/>
      <c r="F3" s="213"/>
      <c r="G3" s="213"/>
      <c r="H3" s="214" t="s">
        <v>9</v>
      </c>
      <c r="I3" s="206"/>
      <c r="J3" s="205"/>
      <c r="K3" s="205"/>
      <c r="L3" s="205"/>
      <c r="M3" s="205"/>
      <c r="N3" s="205"/>
    </row>
    <row r="4" s="204" customFormat="1" ht="20.1" customHeight="1" spans="1:14">
      <c r="A4" s="211">
        <v>2</v>
      </c>
      <c r="B4" s="215" t="s">
        <v>10</v>
      </c>
      <c r="C4" s="213"/>
      <c r="D4" s="213"/>
      <c r="E4" s="213"/>
      <c r="F4" s="213"/>
      <c r="G4" s="213"/>
      <c r="H4" s="216"/>
      <c r="I4" s="206"/>
      <c r="J4" s="205"/>
      <c r="K4" s="205"/>
      <c r="L4" s="205"/>
      <c r="M4" s="205"/>
      <c r="N4" s="205"/>
    </row>
    <row r="5" s="204" customFormat="1" ht="20.1" customHeight="1" spans="1:14">
      <c r="A5" s="211">
        <v>3</v>
      </c>
      <c r="B5" s="213" t="s">
        <v>11</v>
      </c>
      <c r="C5" s="213"/>
      <c r="D5" s="217"/>
      <c r="E5" s="213"/>
      <c r="F5" s="213"/>
      <c r="G5" s="218" t="s">
        <v>12</v>
      </c>
      <c r="H5" s="219"/>
      <c r="I5" s="206"/>
      <c r="J5" s="205"/>
      <c r="K5" s="205"/>
      <c r="L5" s="205"/>
      <c r="M5" s="205"/>
      <c r="N5" s="205"/>
    </row>
    <row r="6" s="204" customFormat="1" ht="20.1" customHeight="1" spans="1:14">
      <c r="A6" s="211">
        <v>4</v>
      </c>
      <c r="B6" s="213" t="s">
        <v>13</v>
      </c>
      <c r="C6" s="213"/>
      <c r="D6" s="213"/>
      <c r="E6" s="213"/>
      <c r="F6" s="213"/>
      <c r="G6" s="218" t="s">
        <v>14</v>
      </c>
      <c r="H6" s="220"/>
      <c r="I6" s="206"/>
      <c r="J6" s="205"/>
      <c r="K6" s="205"/>
      <c r="L6" s="205"/>
      <c r="M6" s="205"/>
      <c r="N6" s="205"/>
    </row>
    <row r="7" s="204" customFormat="1" ht="20.1" customHeight="1" spans="1:14">
      <c r="A7" s="211">
        <v>5</v>
      </c>
      <c r="B7" s="213" t="s">
        <v>15</v>
      </c>
      <c r="C7" s="215"/>
      <c r="D7" s="213"/>
      <c r="E7" s="213"/>
      <c r="F7" s="215"/>
      <c r="G7" s="213" t="s">
        <v>16</v>
      </c>
      <c r="H7" s="216"/>
      <c r="I7" s="206"/>
      <c r="J7" s="205"/>
      <c r="K7" s="205"/>
      <c r="L7" s="205"/>
      <c r="M7" s="205"/>
      <c r="N7" s="205"/>
    </row>
    <row r="8" s="204" customFormat="1" ht="20.1" customHeight="1" spans="1:14">
      <c r="A8" s="211">
        <v>6</v>
      </c>
      <c r="B8" s="213"/>
      <c r="C8" s="213"/>
      <c r="D8" s="213"/>
      <c r="E8" s="213"/>
      <c r="F8" s="213"/>
      <c r="G8" s="213"/>
      <c r="H8" s="221"/>
      <c r="I8" s="206"/>
      <c r="J8" s="205"/>
      <c r="K8" s="205"/>
      <c r="L8" s="205"/>
      <c r="M8" s="205"/>
      <c r="N8" s="205"/>
    </row>
    <row r="9" s="204" customFormat="1" ht="20.1" customHeight="1" spans="1:14">
      <c r="A9" s="211">
        <v>7</v>
      </c>
      <c r="B9" s="222"/>
      <c r="C9" s="222"/>
      <c r="D9" s="223" t="s">
        <v>17</v>
      </c>
      <c r="E9" s="224" t="s">
        <v>18</v>
      </c>
      <c r="F9" s="225"/>
      <c r="G9" s="226"/>
      <c r="H9" s="223" t="s">
        <v>19</v>
      </c>
      <c r="I9" s="206"/>
      <c r="J9" s="205"/>
      <c r="K9" s="257"/>
      <c r="L9" s="205"/>
      <c r="M9" s="205"/>
      <c r="N9" s="205"/>
    </row>
    <row r="10" s="204" customFormat="1" ht="20.1" customHeight="1" spans="1:14">
      <c r="A10" s="211">
        <v>8</v>
      </c>
      <c r="B10" s="213"/>
      <c r="C10" s="213"/>
      <c r="D10" s="211" t="s">
        <v>20</v>
      </c>
      <c r="E10" s="223" t="s">
        <v>21</v>
      </c>
      <c r="F10" s="227" t="s">
        <v>22</v>
      </c>
      <c r="G10" s="226" t="s">
        <v>23</v>
      </c>
      <c r="H10" s="211"/>
      <c r="I10" s="206"/>
      <c r="J10" s="205"/>
      <c r="K10" s="205"/>
      <c r="L10" s="205"/>
      <c r="M10" s="205"/>
      <c r="N10" s="205"/>
    </row>
    <row r="11" s="204" customFormat="1" ht="20.1" customHeight="1" spans="1:14">
      <c r="A11" s="211">
        <v>9</v>
      </c>
      <c r="B11" s="228" t="s">
        <v>24</v>
      </c>
      <c r="C11" s="228"/>
      <c r="D11" s="229">
        <v>33755230.99</v>
      </c>
      <c r="E11" s="230"/>
      <c r="F11" s="231"/>
      <c r="G11" s="232">
        <f>G16*1.17</f>
        <v>8901668.295</v>
      </c>
      <c r="H11" s="233">
        <f>D11-G11</f>
        <v>24853562.695</v>
      </c>
      <c r="I11" s="258"/>
      <c r="J11" s="259"/>
      <c r="K11" s="259"/>
      <c r="L11" s="259"/>
      <c r="M11" s="205"/>
      <c r="N11" s="259"/>
    </row>
    <row r="12" s="204" customFormat="1" ht="20.1" customHeight="1" spans="1:14">
      <c r="A12" s="211">
        <v>10</v>
      </c>
      <c r="B12" s="213"/>
      <c r="C12" s="213"/>
      <c r="D12" s="234"/>
      <c r="E12" s="228"/>
      <c r="F12" s="235"/>
      <c r="G12" s="236"/>
      <c r="H12" s="233"/>
      <c r="I12" s="260"/>
      <c r="J12" s="261"/>
      <c r="K12" s="262"/>
      <c r="L12" s="205"/>
      <c r="M12" s="205"/>
      <c r="N12" s="205"/>
    </row>
    <row r="13" s="204" customFormat="1" ht="20.1" customHeight="1" spans="1:14">
      <c r="A13" s="211">
        <v>11</v>
      </c>
      <c r="B13" s="228" t="s">
        <v>25</v>
      </c>
      <c r="C13" s="237" t="s">
        <v>26</v>
      </c>
      <c r="D13" s="238"/>
      <c r="E13" s="239">
        <f>'RESUMO DE CONTRATO'!E17</f>
        <v>7608263.5</v>
      </c>
      <c r="F13" s="239"/>
      <c r="G13" s="239">
        <f>E13+F13</f>
        <v>7608263.5</v>
      </c>
      <c r="H13" s="216"/>
      <c r="I13" s="263"/>
      <c r="J13" s="264"/>
      <c r="K13" s="265"/>
      <c r="L13" s="205"/>
      <c r="M13" s="205"/>
      <c r="N13" s="205"/>
    </row>
    <row r="14" s="204" customFormat="1" ht="20.1" customHeight="1" spans="1:14">
      <c r="A14" s="211">
        <v>12</v>
      </c>
      <c r="B14" s="213"/>
      <c r="C14" s="237" t="s">
        <v>27</v>
      </c>
      <c r="D14" s="238"/>
      <c r="E14" s="239"/>
      <c r="F14" s="233"/>
      <c r="G14" s="239">
        <f>SUM(E14:F14)</f>
        <v>0</v>
      </c>
      <c r="H14" s="240"/>
      <c r="I14" s="263"/>
      <c r="J14" s="264"/>
      <c r="K14" s="205"/>
      <c r="L14" s="205"/>
      <c r="M14" s="205"/>
      <c r="N14" s="205"/>
    </row>
    <row r="15" s="204" customFormat="1" ht="20.1" customHeight="1" spans="1:14">
      <c r="A15" s="211">
        <v>13</v>
      </c>
      <c r="B15" s="213"/>
      <c r="C15" s="213"/>
      <c r="D15" s="213"/>
      <c r="E15" s="213"/>
      <c r="F15" s="241"/>
      <c r="G15" s="236"/>
      <c r="H15" s="216"/>
      <c r="I15" s="263"/>
      <c r="J15" s="264"/>
      <c r="K15" s="205"/>
      <c r="L15" s="205"/>
      <c r="M15" s="205"/>
      <c r="N15" s="205"/>
    </row>
    <row r="16" s="204" customFormat="1" ht="20.1" customHeight="1" spans="1:14">
      <c r="A16" s="211">
        <v>14</v>
      </c>
      <c r="B16" s="242" t="s">
        <v>28</v>
      </c>
      <c r="C16" s="242"/>
      <c r="D16" s="242"/>
      <c r="E16" s="243">
        <f>SUM(E13:E14)</f>
        <v>7608263.5</v>
      </c>
      <c r="F16" s="243">
        <f>SUM(F13:F14)</f>
        <v>0</v>
      </c>
      <c r="G16" s="243">
        <f>E16+F16</f>
        <v>7608263.5</v>
      </c>
      <c r="H16" s="244"/>
      <c r="I16" s="263"/>
      <c r="J16" s="264"/>
      <c r="K16" s="205"/>
      <c r="L16" s="205"/>
      <c r="M16" s="205"/>
      <c r="N16" s="205"/>
    </row>
    <row r="17" s="204" customFormat="1" ht="20.1" customHeight="1" spans="1:14">
      <c r="A17" s="211">
        <v>15</v>
      </c>
      <c r="B17" s="213"/>
      <c r="C17" s="213"/>
      <c r="D17" s="213"/>
      <c r="E17" s="245"/>
      <c r="F17" s="246"/>
      <c r="G17" s="246"/>
      <c r="H17" s="244"/>
      <c r="I17" s="263"/>
      <c r="J17" s="264"/>
      <c r="K17" s="205"/>
      <c r="L17" s="205"/>
      <c r="M17" s="205"/>
      <c r="N17" s="205"/>
    </row>
    <row r="18" s="204" customFormat="1" ht="20.1" customHeight="1" spans="1:14">
      <c r="A18" s="211">
        <v>16</v>
      </c>
      <c r="B18" s="242" t="s">
        <v>29</v>
      </c>
      <c r="C18" s="242"/>
      <c r="D18" s="242"/>
      <c r="E18" s="247">
        <f t="shared" ref="E18:G18" si="0">-E16*0.05</f>
        <v>-380413.175</v>
      </c>
      <c r="F18" s="247">
        <f t="shared" si="0"/>
        <v>0</v>
      </c>
      <c r="G18" s="247">
        <f t="shared" si="0"/>
        <v>-380413.175</v>
      </c>
      <c r="H18" s="216"/>
      <c r="I18" s="266">
        <f>E18*-1</f>
        <v>380413.175</v>
      </c>
      <c r="J18" s="264"/>
      <c r="K18" s="205"/>
      <c r="L18" s="205"/>
      <c r="M18" s="205"/>
      <c r="N18" s="205"/>
    </row>
    <row r="19" s="204" customFormat="1" ht="20.1" customHeight="1" spans="1:14">
      <c r="A19" s="211">
        <v>17</v>
      </c>
      <c r="B19" s="242" t="s">
        <v>30</v>
      </c>
      <c r="C19" s="242"/>
      <c r="D19" s="242"/>
      <c r="E19" s="247">
        <f t="shared" ref="E19:G19" si="1">E16+E18</f>
        <v>7227850.325</v>
      </c>
      <c r="F19" s="247">
        <f t="shared" si="1"/>
        <v>0</v>
      </c>
      <c r="G19" s="247">
        <f t="shared" si="1"/>
        <v>7227850.325</v>
      </c>
      <c r="H19" s="248"/>
      <c r="I19" s="263"/>
      <c r="J19" s="264"/>
      <c r="K19" s="267">
        <v>6751046.2</v>
      </c>
      <c r="L19" s="205"/>
      <c r="M19" s="205"/>
      <c r="N19" s="205"/>
    </row>
    <row r="20" s="204" customFormat="1" ht="20.1" customHeight="1" spans="1:14">
      <c r="A20" s="211">
        <v>18</v>
      </c>
      <c r="B20" s="249"/>
      <c r="C20" s="250" t="s">
        <v>31</v>
      </c>
      <c r="D20" s="250"/>
      <c r="E20" s="246">
        <f t="shared" ref="E20:G20" si="2">-E16*0.2</f>
        <v>-1521652.7</v>
      </c>
      <c r="F20" s="246">
        <f t="shared" si="2"/>
        <v>0</v>
      </c>
      <c r="G20" s="246">
        <f t="shared" si="2"/>
        <v>-1521652.7</v>
      </c>
      <c r="H20" s="248"/>
      <c r="I20" s="266">
        <f>E20*-1</f>
        <v>1521652.7</v>
      </c>
      <c r="J20" s="264"/>
      <c r="K20" s="267">
        <v>33755230.99</v>
      </c>
      <c r="L20" s="268"/>
      <c r="M20" s="205"/>
      <c r="N20" s="205"/>
    </row>
    <row r="21" s="204" customFormat="1" ht="20.1" customHeight="1" spans="1:14">
      <c r="A21" s="211">
        <v>19</v>
      </c>
      <c r="B21" s="251"/>
      <c r="C21" s="252" t="s">
        <v>32</v>
      </c>
      <c r="D21" s="253"/>
      <c r="E21" s="254">
        <f t="shared" ref="E21:G21" si="3">E19+E20</f>
        <v>5706197.625</v>
      </c>
      <c r="F21" s="254">
        <f t="shared" si="3"/>
        <v>0</v>
      </c>
      <c r="G21" s="254">
        <f t="shared" si="3"/>
        <v>5706197.625</v>
      </c>
      <c r="H21" s="248"/>
      <c r="I21" s="263"/>
      <c r="J21" s="264"/>
      <c r="K21" s="269">
        <f>K19/K20</f>
        <v>0.20000000005925</v>
      </c>
      <c r="L21" s="205"/>
      <c r="M21" s="205"/>
      <c r="N21" s="205"/>
    </row>
    <row r="22" s="204" customFormat="1" ht="20.1" customHeight="1" spans="1:14">
      <c r="A22" s="211">
        <v>20</v>
      </c>
      <c r="B22" s="255"/>
      <c r="C22" s="250" t="s">
        <v>33</v>
      </c>
      <c r="D22" s="250"/>
      <c r="E22" s="254">
        <f t="shared" ref="E22:G22" si="4">E21*0.17</f>
        <v>970053.59625</v>
      </c>
      <c r="F22" s="254">
        <f t="shared" si="4"/>
        <v>0</v>
      </c>
      <c r="G22" s="254">
        <f t="shared" si="4"/>
        <v>970053.59625</v>
      </c>
      <c r="H22" s="216"/>
      <c r="I22" s="263"/>
      <c r="J22" s="264"/>
      <c r="K22" s="205"/>
      <c r="L22" s="205"/>
      <c r="M22" s="205"/>
      <c r="N22" s="205"/>
    </row>
    <row r="23" s="204" customFormat="1" ht="20.1" customHeight="1" spans="1:14">
      <c r="A23" s="211">
        <v>22</v>
      </c>
      <c r="B23" s="228" t="s">
        <v>34</v>
      </c>
      <c r="C23" s="241"/>
      <c r="D23" s="228"/>
      <c r="E23" s="256">
        <f t="shared" ref="E23:G23" si="5">E21+E22</f>
        <v>6676251.22125</v>
      </c>
      <c r="F23" s="256">
        <f t="shared" si="5"/>
        <v>0</v>
      </c>
      <c r="G23" s="256">
        <f t="shared" si="5"/>
        <v>6676251.22125</v>
      </c>
      <c r="H23" s="221"/>
      <c r="I23" s="270"/>
      <c r="J23" s="264"/>
      <c r="K23" s="205"/>
      <c r="L23" s="205"/>
      <c r="M23" s="205"/>
      <c r="N23" s="205"/>
    </row>
    <row r="24" s="204" customFormat="1" ht="15" customHeight="1" spans="1:14">
      <c r="A24" s="205"/>
      <c r="B24" s="205"/>
      <c r="C24" s="205"/>
      <c r="D24" s="205"/>
      <c r="E24" s="234"/>
      <c r="F24" s="234"/>
      <c r="G24" s="205"/>
      <c r="H24" s="205"/>
      <c r="I24" s="206"/>
      <c r="J24" s="205"/>
      <c r="K24" s="205"/>
      <c r="L24" s="205"/>
      <c r="M24" s="205"/>
      <c r="N24" s="205"/>
    </row>
    <row r="25" s="204" customFormat="1" ht="15" spans="1:14">
      <c r="A25" s="205"/>
      <c r="B25" s="205"/>
      <c r="C25" s="205"/>
      <c r="D25" s="205"/>
      <c r="E25" s="205"/>
      <c r="F25" s="205"/>
      <c r="G25" s="205"/>
      <c r="H25" s="205"/>
      <c r="I25" s="206"/>
      <c r="J25" s="205"/>
      <c r="K25" s="205"/>
      <c r="L25" s="205"/>
      <c r="M25" s="205"/>
      <c r="N25" s="205"/>
    </row>
    <row r="26" s="204" customFormat="1" ht="15" spans="1:14">
      <c r="A26" s="205"/>
      <c r="B26" s="205"/>
      <c r="C26" s="205"/>
      <c r="D26" s="205"/>
      <c r="E26" s="205"/>
      <c r="F26" s="205"/>
      <c r="G26" s="205"/>
      <c r="H26" s="205"/>
      <c r="I26" s="206"/>
      <c r="J26" s="205"/>
      <c r="K26" s="205"/>
      <c r="L26" s="205"/>
      <c r="M26" s="205"/>
      <c r="N26" s="205"/>
    </row>
    <row r="27" s="204" customFormat="1" ht="15" spans="1:14">
      <c r="A27" s="205"/>
      <c r="B27" s="205"/>
      <c r="C27" s="205"/>
      <c r="D27" s="205"/>
      <c r="E27" s="205"/>
      <c r="F27" s="205"/>
      <c r="G27" s="205"/>
      <c r="H27" s="205"/>
      <c r="I27" s="206"/>
      <c r="J27" s="205"/>
      <c r="K27" s="205"/>
      <c r="L27" s="205"/>
      <c r="M27" s="205"/>
      <c r="N27" s="205"/>
    </row>
    <row r="28" s="204" customFormat="1" ht="15" spans="1:14">
      <c r="A28" s="205"/>
      <c r="B28" s="205"/>
      <c r="C28" s="205"/>
      <c r="D28" s="205"/>
      <c r="E28" s="205"/>
      <c r="F28" s="205"/>
      <c r="G28" s="205"/>
      <c r="H28" s="205"/>
      <c r="I28" s="206"/>
      <c r="J28" s="205"/>
      <c r="K28" s="205"/>
      <c r="L28" s="205"/>
      <c r="M28" s="205"/>
      <c r="N28" s="205"/>
    </row>
    <row r="29" s="204" customFormat="1" ht="15" spans="1:14">
      <c r="A29" s="205"/>
      <c r="B29" s="205"/>
      <c r="C29" s="205"/>
      <c r="D29" s="205"/>
      <c r="E29" s="205"/>
      <c r="F29" s="205"/>
      <c r="G29" s="205"/>
      <c r="H29" s="205"/>
      <c r="I29" s="206"/>
      <c r="J29" s="205"/>
      <c r="K29" s="205"/>
      <c r="L29" s="205"/>
      <c r="M29" s="205"/>
      <c r="N29" s="205"/>
    </row>
    <row r="30" s="204" customFormat="1" ht="15" spans="1:14">
      <c r="A30" s="205"/>
      <c r="B30" s="205"/>
      <c r="C30" s="205"/>
      <c r="D30" s="205"/>
      <c r="E30" s="205"/>
      <c r="F30" s="205"/>
      <c r="G30" s="205"/>
      <c r="H30" s="205"/>
      <c r="I30" s="206"/>
      <c r="J30" s="205"/>
      <c r="K30" s="205"/>
      <c r="L30" s="205"/>
      <c r="M30" s="205"/>
      <c r="N30" s="205"/>
    </row>
    <row r="31" s="204" customFormat="1" ht="15" spans="1:14">
      <c r="A31" s="205"/>
      <c r="B31" s="205"/>
      <c r="C31" s="205"/>
      <c r="D31" s="205"/>
      <c r="E31" s="205"/>
      <c r="F31" s="205"/>
      <c r="G31" s="205"/>
      <c r="H31" s="205"/>
      <c r="I31" s="206"/>
      <c r="J31" s="205"/>
      <c r="K31" s="205"/>
      <c r="L31" s="205"/>
      <c r="M31" s="205"/>
      <c r="N31" s="205"/>
    </row>
    <row r="32" s="204" customFormat="1" ht="15" spans="1:14">
      <c r="A32" s="205"/>
      <c r="B32" s="205"/>
      <c r="C32" s="205"/>
      <c r="D32" s="205"/>
      <c r="E32" s="205"/>
      <c r="F32" s="205"/>
      <c r="G32" s="205"/>
      <c r="H32" s="205"/>
      <c r="I32" s="206"/>
      <c r="J32" s="205"/>
      <c r="K32" s="205"/>
      <c r="L32" s="205"/>
      <c r="M32" s="205"/>
      <c r="N32" s="205"/>
    </row>
    <row r="33" s="204" customFormat="1" ht="15" spans="1:14">
      <c r="A33" s="205"/>
      <c r="B33" s="205"/>
      <c r="C33" s="205"/>
      <c r="D33" s="205"/>
      <c r="E33" s="205"/>
      <c r="F33" s="205"/>
      <c r="G33" s="205"/>
      <c r="H33" s="205"/>
      <c r="I33" s="206"/>
      <c r="J33" s="205"/>
      <c r="K33" s="205"/>
      <c r="L33" s="205"/>
      <c r="M33" s="205"/>
      <c r="N33" s="205"/>
    </row>
  </sheetData>
  <mergeCells count="11">
    <mergeCell ref="A1:H1"/>
    <mergeCell ref="B3:E3"/>
    <mergeCell ref="E9:G9"/>
    <mergeCell ref="C13:D13"/>
    <mergeCell ref="C14:D14"/>
    <mergeCell ref="C20:D20"/>
    <mergeCell ref="C21:D21"/>
    <mergeCell ref="C22:D22"/>
    <mergeCell ref="E10:E11"/>
    <mergeCell ref="F10:F11"/>
    <mergeCell ref="H9:H10"/>
  </mergeCells>
  <pageMargins left="0.7" right="0.7" top="0.75" bottom="0.75" header="0.3" footer="0.3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view="pageBreakPreview" zoomScaleNormal="100" workbookViewId="0">
      <selection activeCell="E17" sqref="E17"/>
    </sheetView>
  </sheetViews>
  <sheetFormatPr defaultColWidth="7.96666666666667" defaultRowHeight="12"/>
  <cols>
    <col min="1" max="1" width="12.15" style="119" customWidth="1"/>
    <col min="2" max="2" width="30" style="119" customWidth="1"/>
    <col min="3" max="3" width="12.6333333333333" style="121" customWidth="1"/>
    <col min="4" max="4" width="8.16666666666667" style="122" customWidth="1"/>
    <col min="5" max="5" width="12.25" style="123" customWidth="1"/>
    <col min="6" max="6" width="10.0083333333333" style="119" customWidth="1"/>
    <col min="7" max="7" width="13.7083333333333" style="119" customWidth="1"/>
    <col min="8" max="8" width="9.525" style="119" customWidth="1"/>
    <col min="9" max="9" width="13.7083333333333" style="124" customWidth="1"/>
    <col min="10" max="10" width="7.875" style="125" customWidth="1"/>
    <col min="11" max="11" width="3.98333333333333" style="125" hidden="1" customWidth="1"/>
    <col min="12" max="12" width="13.7083333333333" style="126" hidden="1" customWidth="1"/>
    <col min="13" max="13" width="5.63333333333333" style="125" hidden="1" customWidth="1"/>
    <col min="14" max="14" width="4.66666666666667" style="119" customWidth="1"/>
    <col min="15" max="15" width="13.2166666666667" style="124" customWidth="1"/>
    <col min="16" max="16" width="7.58333333333333" style="125" customWidth="1"/>
    <col min="17" max="17" width="13.9" style="119" customWidth="1"/>
    <col min="18" max="18" width="13.6083333333333" style="119" customWidth="1"/>
    <col min="19" max="19" width="14.3833333333333" style="127" customWidth="1"/>
    <col min="20" max="20" width="12.6333333333333" style="119" customWidth="1"/>
    <col min="21" max="16384" width="7.96666666666667" style="119"/>
  </cols>
  <sheetData>
    <row r="1" s="119" customFormat="1" spans="1:19">
      <c r="A1" s="271" t="s">
        <v>35</v>
      </c>
      <c r="B1" s="128"/>
      <c r="C1" s="129"/>
      <c r="D1" s="130"/>
      <c r="E1" s="131"/>
      <c r="F1" s="132"/>
      <c r="I1" s="124"/>
      <c r="J1" s="125"/>
      <c r="K1" s="125"/>
      <c r="L1" s="126"/>
      <c r="M1" s="125"/>
      <c r="O1" s="124"/>
      <c r="P1" s="125"/>
      <c r="S1" s="127"/>
    </row>
    <row r="2" s="119" customFormat="1" spans="1:19">
      <c r="A2" s="128" t="s">
        <v>36</v>
      </c>
      <c r="B2" s="128"/>
      <c r="C2" s="133"/>
      <c r="D2" s="134"/>
      <c r="E2" s="135"/>
      <c r="F2" s="133"/>
      <c r="I2" s="124"/>
      <c r="J2" s="125"/>
      <c r="K2" s="125"/>
      <c r="L2" s="126"/>
      <c r="M2" s="125"/>
      <c r="O2" s="124"/>
      <c r="P2" s="125"/>
      <c r="S2" s="127"/>
    </row>
    <row r="3" s="119" customFormat="1" spans="1:19">
      <c r="A3" s="128" t="s">
        <v>37</v>
      </c>
      <c r="B3" s="128"/>
      <c r="C3" s="121"/>
      <c r="D3" s="136"/>
      <c r="E3" s="135"/>
      <c r="F3" s="133"/>
      <c r="I3" s="124"/>
      <c r="J3" s="125"/>
      <c r="K3" s="125"/>
      <c r="L3" s="126"/>
      <c r="M3" s="125"/>
      <c r="O3" s="124"/>
      <c r="P3" s="125"/>
      <c r="S3" s="127"/>
    </row>
    <row r="4" s="119" customFormat="1" ht="12.75" spans="1:19">
      <c r="A4" s="137" t="s">
        <v>38</v>
      </c>
      <c r="B4" s="137"/>
      <c r="C4" s="138"/>
      <c r="D4" s="139"/>
      <c r="E4" s="140"/>
      <c r="F4" s="141"/>
      <c r="I4" s="124"/>
      <c r="J4" s="125"/>
      <c r="K4" s="125"/>
      <c r="L4" s="126"/>
      <c r="M4" s="125"/>
      <c r="O4" s="124"/>
      <c r="P4" s="125"/>
      <c r="S4" s="127"/>
    </row>
    <row r="5" s="119" customFormat="1" spans="1:19">
      <c r="A5" s="142"/>
      <c r="B5" s="142"/>
      <c r="C5" s="143"/>
      <c r="D5" s="144" t="s">
        <v>39</v>
      </c>
      <c r="E5" s="144"/>
      <c r="F5" s="144"/>
      <c r="G5" s="144"/>
      <c r="H5" s="144"/>
      <c r="I5" s="144"/>
      <c r="J5" s="144"/>
      <c r="K5" s="144"/>
      <c r="L5" s="180"/>
      <c r="M5" s="144"/>
      <c r="N5" s="144"/>
      <c r="O5" s="144"/>
      <c r="P5" s="144"/>
      <c r="S5" s="127"/>
    </row>
    <row r="6" s="119" customFormat="1" spans="1:19">
      <c r="A6" s="145" t="s">
        <v>40</v>
      </c>
      <c r="B6" s="145" t="s">
        <v>41</v>
      </c>
      <c r="C6" s="146" t="s">
        <v>42</v>
      </c>
      <c r="D6" s="147" t="s">
        <v>43</v>
      </c>
      <c r="E6" s="147"/>
      <c r="F6" s="148" t="s">
        <v>44</v>
      </c>
      <c r="G6" s="148"/>
      <c r="H6" s="148" t="s">
        <v>45</v>
      </c>
      <c r="I6" s="148"/>
      <c r="J6" s="148"/>
      <c r="K6" s="148" t="s">
        <v>46</v>
      </c>
      <c r="L6" s="181"/>
      <c r="M6" s="148"/>
      <c r="N6" s="147" t="s">
        <v>47</v>
      </c>
      <c r="O6" s="147"/>
      <c r="P6" s="147"/>
      <c r="S6" s="127"/>
    </row>
    <row r="7" s="119" customFormat="1" spans="1:19">
      <c r="A7" s="149"/>
      <c r="B7" s="149"/>
      <c r="C7" s="150"/>
      <c r="D7" s="147" t="s">
        <v>48</v>
      </c>
      <c r="E7" s="151" t="s">
        <v>49</v>
      </c>
      <c r="F7" s="148" t="s">
        <v>48</v>
      </c>
      <c r="G7" s="148" t="s">
        <v>49</v>
      </c>
      <c r="H7" s="148" t="s">
        <v>48</v>
      </c>
      <c r="I7" s="151" t="s">
        <v>49</v>
      </c>
      <c r="J7" s="182" t="s">
        <v>50</v>
      </c>
      <c r="K7" s="148" t="s">
        <v>48</v>
      </c>
      <c r="L7" s="181" t="s">
        <v>49</v>
      </c>
      <c r="M7" s="182" t="s">
        <v>50</v>
      </c>
      <c r="N7" s="148" t="s">
        <v>48</v>
      </c>
      <c r="O7" s="151" t="s">
        <v>49</v>
      </c>
      <c r="P7" s="182" t="s">
        <v>50</v>
      </c>
      <c r="S7" s="127"/>
    </row>
    <row r="8" s="120" customFormat="1" ht="11.1" customHeight="1" spans="1:19">
      <c r="A8" s="152"/>
      <c r="B8" s="152"/>
      <c r="C8" s="153"/>
      <c r="D8" s="152"/>
      <c r="E8" s="154"/>
      <c r="F8" s="152"/>
      <c r="G8" s="152"/>
      <c r="H8" s="152"/>
      <c r="I8" s="154"/>
      <c r="J8" s="183"/>
      <c r="K8" s="183"/>
      <c r="L8" s="184"/>
      <c r="M8" s="183"/>
      <c r="N8" s="152"/>
      <c r="O8" s="154"/>
      <c r="P8" s="183"/>
      <c r="R8" s="197"/>
      <c r="S8" s="198"/>
    </row>
    <row r="9" s="120" customFormat="1" ht="11.1" customHeight="1" spans="1:20">
      <c r="A9" s="155" t="s">
        <v>51</v>
      </c>
      <c r="B9" s="156" t="s">
        <v>52</v>
      </c>
      <c r="C9" s="157">
        <f>'MAPA DE QUANTIDADES - ISPS DE S'!F12</f>
        <v>2850000</v>
      </c>
      <c r="D9" s="157"/>
      <c r="E9" s="157">
        <f>'MAPA DE QUANTIDADES - ISPS DE S'!H12</f>
        <v>2850000</v>
      </c>
      <c r="F9" s="157"/>
      <c r="G9" s="157">
        <f>'MAPA DE QUANTIDADES - ISPS DE S'!J12</f>
        <v>0</v>
      </c>
      <c r="H9" s="157"/>
      <c r="I9" s="157">
        <f>'MAPA DE QUANTIDADES - ISPS DE S'!L12</f>
        <v>2850000</v>
      </c>
      <c r="J9" s="185">
        <f>I9/C9</f>
        <v>1</v>
      </c>
      <c r="K9" s="157"/>
      <c r="L9" s="157"/>
      <c r="M9" s="157"/>
      <c r="N9" s="157"/>
      <c r="O9" s="157">
        <f>'MAPA DE QUANTIDADES - ISPS DE S'!O12</f>
        <v>0</v>
      </c>
      <c r="P9" s="185">
        <f>O9/C9</f>
        <v>0</v>
      </c>
      <c r="Q9" s="199"/>
      <c r="R9" s="200"/>
      <c r="S9" s="198"/>
      <c r="T9" s="201"/>
    </row>
    <row r="10" s="120" customFormat="1" ht="11.1" customHeight="1" spans="1:20">
      <c r="A10" s="155"/>
      <c r="B10" s="155"/>
      <c r="C10" s="157"/>
      <c r="D10" s="158"/>
      <c r="E10" s="159"/>
      <c r="F10" s="158"/>
      <c r="G10" s="160"/>
      <c r="H10" s="158"/>
      <c r="I10" s="159"/>
      <c r="J10" s="157"/>
      <c r="K10" s="185"/>
      <c r="L10" s="186"/>
      <c r="M10" s="185"/>
      <c r="N10" s="158"/>
      <c r="O10" s="159"/>
      <c r="P10" s="185"/>
      <c r="Q10" s="199"/>
      <c r="R10" s="200"/>
      <c r="S10" s="198"/>
      <c r="T10" s="201"/>
    </row>
    <row r="11" s="119" customFormat="1" ht="11.1" customHeight="1" spans="1:20">
      <c r="A11" s="155" t="s">
        <v>53</v>
      </c>
      <c r="B11" s="156" t="s">
        <v>54</v>
      </c>
      <c r="C11" s="157">
        <f>'MAPA DE QUANTIDADES - ISPS DE S'!F117</f>
        <v>9552918</v>
      </c>
      <c r="D11" s="157"/>
      <c r="E11" s="157">
        <f>'MAPA DE QUANTIDADES - ISPS DE S'!H117</f>
        <v>1271946</v>
      </c>
      <c r="F11" s="157"/>
      <c r="G11" s="157">
        <f>'MAPA DE QUANTIDADES - ISPS DE S'!J117</f>
        <v>0</v>
      </c>
      <c r="H11" s="157"/>
      <c r="I11" s="157">
        <f>'MAPA DE QUANTIDADES - ISPS DE S'!L117</f>
        <v>1271946</v>
      </c>
      <c r="J11" s="185">
        <f>I11/C11</f>
        <v>0.133147379680219</v>
      </c>
      <c r="K11" s="157"/>
      <c r="L11" s="157"/>
      <c r="M11" s="157"/>
      <c r="N11" s="157"/>
      <c r="O11" s="157">
        <f>'MAPA DE QUANTIDADES - ISPS DE S'!O117</f>
        <v>8280972</v>
      </c>
      <c r="P11" s="185">
        <f>O11/C11</f>
        <v>0.866852620319781</v>
      </c>
      <c r="Q11" s="199"/>
      <c r="R11" s="200"/>
      <c r="S11" s="198"/>
      <c r="T11" s="201"/>
    </row>
    <row r="12" s="119" customFormat="1" ht="11.1" customHeight="1" spans="1:20">
      <c r="A12" s="155"/>
      <c r="B12" s="156"/>
      <c r="C12" s="157"/>
      <c r="D12" s="161"/>
      <c r="E12" s="162"/>
      <c r="F12" s="158"/>
      <c r="G12" s="163"/>
      <c r="H12" s="158"/>
      <c r="I12" s="159"/>
      <c r="J12" s="185"/>
      <c r="K12" s="185"/>
      <c r="L12" s="186"/>
      <c r="M12" s="185"/>
      <c r="N12" s="158"/>
      <c r="O12" s="159"/>
      <c r="P12" s="185"/>
      <c r="Q12" s="199"/>
      <c r="R12" s="200"/>
      <c r="S12" s="198"/>
      <c r="T12" s="201"/>
    </row>
    <row r="13" s="119" customFormat="1" ht="11.1" customHeight="1" spans="1:20">
      <c r="A13" s="155" t="s">
        <v>55</v>
      </c>
      <c r="B13" s="156" t="s">
        <v>56</v>
      </c>
      <c r="C13" s="157">
        <f>'MAPA DE QUANTIDADES - ISPS DE S'!F209</f>
        <v>15073867.5</v>
      </c>
      <c r="D13" s="157"/>
      <c r="E13" s="157">
        <f>'MAPA DE QUANTIDADES - ISPS DE S'!H209</f>
        <v>3486317.5</v>
      </c>
      <c r="F13" s="157"/>
      <c r="G13" s="157">
        <f>'MAPA DE QUANTIDADES - ISPS DE S'!J209</f>
        <v>0</v>
      </c>
      <c r="H13" s="157"/>
      <c r="I13" s="157">
        <f>'MAPA DE QUANTIDADES - ISPS DE S'!L209</f>
        <v>3486317.5</v>
      </c>
      <c r="J13" s="185">
        <f>I13/C13</f>
        <v>0.231282217387144</v>
      </c>
      <c r="K13" s="157"/>
      <c r="L13" s="157"/>
      <c r="M13" s="157"/>
      <c r="N13" s="157"/>
      <c r="O13" s="157">
        <f>'MAPA DE QUANTIDADES - ISPS DE S'!O209</f>
        <v>11587550</v>
      </c>
      <c r="P13" s="185">
        <f>O13/C13</f>
        <v>0.768717782612856</v>
      </c>
      <c r="Q13" s="199"/>
      <c r="R13" s="200"/>
      <c r="S13" s="198"/>
      <c r="T13" s="201"/>
    </row>
    <row r="14" s="119" customFormat="1" ht="11.1" customHeight="1" spans="1:20">
      <c r="A14" s="158"/>
      <c r="B14" s="161"/>
      <c r="C14" s="157"/>
      <c r="D14" s="161"/>
      <c r="E14" s="162"/>
      <c r="F14" s="158"/>
      <c r="G14" s="163"/>
      <c r="H14" s="158"/>
      <c r="I14" s="159"/>
      <c r="J14" s="185"/>
      <c r="K14" s="185"/>
      <c r="L14" s="186"/>
      <c r="M14" s="185"/>
      <c r="N14" s="158"/>
      <c r="O14" s="159"/>
      <c r="P14" s="185"/>
      <c r="Q14" s="199"/>
      <c r="R14" s="200"/>
      <c r="S14" s="198"/>
      <c r="T14" s="201"/>
    </row>
    <row r="15" s="119" customFormat="1" ht="11.1" customHeight="1" spans="1:20">
      <c r="A15" s="158"/>
      <c r="B15" s="161"/>
      <c r="C15" s="157"/>
      <c r="D15" s="161"/>
      <c r="E15" s="162"/>
      <c r="F15" s="158"/>
      <c r="G15" s="163"/>
      <c r="H15" s="158"/>
      <c r="I15" s="159"/>
      <c r="J15" s="185"/>
      <c r="K15" s="185"/>
      <c r="L15" s="186"/>
      <c r="M15" s="185"/>
      <c r="N15" s="158"/>
      <c r="O15" s="159"/>
      <c r="P15" s="185"/>
      <c r="Q15" s="199"/>
      <c r="R15" s="200"/>
      <c r="S15" s="198"/>
      <c r="T15" s="201"/>
    </row>
    <row r="16" s="119" customFormat="1" ht="11.1" customHeight="1" spans="1:20">
      <c r="A16" s="158"/>
      <c r="B16" s="161"/>
      <c r="C16" s="157"/>
      <c r="D16" s="161"/>
      <c r="E16" s="162"/>
      <c r="F16" s="158"/>
      <c r="G16" s="163"/>
      <c r="H16" s="158"/>
      <c r="I16" s="159"/>
      <c r="J16" s="185"/>
      <c r="K16" s="185"/>
      <c r="L16" s="186"/>
      <c r="M16" s="185"/>
      <c r="N16" s="158"/>
      <c r="O16" s="159"/>
      <c r="P16" s="185"/>
      <c r="Q16" s="199"/>
      <c r="R16" s="200"/>
      <c r="S16" s="198"/>
      <c r="T16" s="201"/>
    </row>
    <row r="17" s="119" customFormat="1" ht="11.1" customHeight="1" spans="1:20">
      <c r="A17" s="158"/>
      <c r="B17" s="164" t="s">
        <v>57</v>
      </c>
      <c r="C17" s="165">
        <f t="shared" ref="C17:G17" si="0">SUM(C9:C16)</f>
        <v>27476785.5</v>
      </c>
      <c r="D17" s="165"/>
      <c r="E17" s="165">
        <f t="shared" si="0"/>
        <v>7608263.5</v>
      </c>
      <c r="F17" s="165"/>
      <c r="G17" s="165">
        <f t="shared" si="0"/>
        <v>0</v>
      </c>
      <c r="H17" s="165"/>
      <c r="I17" s="165">
        <f>SUM(I9:I16)</f>
        <v>7608263.5</v>
      </c>
      <c r="J17" s="187">
        <f>I17/C17</f>
        <v>0.276897874389273</v>
      </c>
      <c r="K17" s="165"/>
      <c r="L17" s="165"/>
      <c r="M17" s="165"/>
      <c r="N17" s="165"/>
      <c r="O17" s="165">
        <f>SUM(O9:O16)</f>
        <v>19868522</v>
      </c>
      <c r="P17" s="187">
        <f>O17/C17</f>
        <v>0.723102125610727</v>
      </c>
      <c r="Q17" s="199"/>
      <c r="R17" s="200"/>
      <c r="S17" s="198"/>
      <c r="T17" s="201"/>
    </row>
    <row r="18" s="119" customFormat="1" ht="11.1" customHeight="1" spans="1:20">
      <c r="A18" s="158"/>
      <c r="B18" s="164"/>
      <c r="C18" s="165"/>
      <c r="D18" s="165"/>
      <c r="E18" s="157"/>
      <c r="F18" s="157"/>
      <c r="G18" s="157"/>
      <c r="H18" s="157"/>
      <c r="I18" s="157"/>
      <c r="J18" s="185"/>
      <c r="K18" s="185"/>
      <c r="L18" s="186"/>
      <c r="M18" s="185"/>
      <c r="N18" s="158"/>
      <c r="O18" s="159"/>
      <c r="P18" s="185"/>
      <c r="R18" s="200"/>
      <c r="S18" s="198"/>
      <c r="T18" s="201"/>
    </row>
    <row r="19" s="119" customFormat="1" ht="11.1" customHeight="1" spans="1:20">
      <c r="A19" s="158"/>
      <c r="B19" s="164" t="s">
        <v>58</v>
      </c>
      <c r="C19" s="165">
        <f t="shared" ref="C19:G19" si="1">C17*0.17</f>
        <v>4671053.535</v>
      </c>
      <c r="D19" s="165"/>
      <c r="E19" s="165">
        <f t="shared" si="1"/>
        <v>1293404.795</v>
      </c>
      <c r="F19" s="157"/>
      <c r="G19" s="165">
        <f t="shared" si="1"/>
        <v>0</v>
      </c>
      <c r="H19" s="157"/>
      <c r="I19" s="165">
        <f>I17*0.17</f>
        <v>1293404.795</v>
      </c>
      <c r="J19" s="185"/>
      <c r="K19" s="185"/>
      <c r="L19" s="186"/>
      <c r="M19" s="185"/>
      <c r="N19" s="158"/>
      <c r="O19" s="165">
        <f>O17*0.17</f>
        <v>3377648.74</v>
      </c>
      <c r="P19" s="187"/>
      <c r="R19" s="200"/>
      <c r="S19" s="198"/>
      <c r="T19" s="201"/>
    </row>
    <row r="20" s="119" customFormat="1" ht="11.1" customHeight="1" spans="1:20">
      <c r="A20" s="158"/>
      <c r="B20" s="164"/>
      <c r="C20" s="165"/>
      <c r="D20" s="165"/>
      <c r="E20" s="165"/>
      <c r="F20" s="157"/>
      <c r="G20" s="157"/>
      <c r="H20" s="157"/>
      <c r="I20" s="165"/>
      <c r="J20" s="185"/>
      <c r="K20" s="185"/>
      <c r="L20" s="186"/>
      <c r="M20" s="185"/>
      <c r="N20" s="158"/>
      <c r="O20" s="188"/>
      <c r="P20" s="187"/>
      <c r="R20" s="200"/>
      <c r="S20" s="198"/>
      <c r="T20" s="201"/>
    </row>
    <row r="21" s="119" customFormat="1" ht="11.1" customHeight="1" spans="1:20">
      <c r="A21" s="158"/>
      <c r="B21" s="164" t="s">
        <v>59</v>
      </c>
      <c r="C21" s="165">
        <f t="shared" ref="C21:G21" si="2">C17+C19</f>
        <v>32147839.035</v>
      </c>
      <c r="D21" s="165"/>
      <c r="E21" s="165">
        <f t="shared" si="2"/>
        <v>8901668.295</v>
      </c>
      <c r="F21" s="157"/>
      <c r="G21" s="165">
        <f t="shared" si="2"/>
        <v>0</v>
      </c>
      <c r="H21" s="157"/>
      <c r="I21" s="165">
        <f>I17+I19</f>
        <v>8901668.295</v>
      </c>
      <c r="J21" s="187">
        <f>I21/C21</f>
        <v>0.276897874389273</v>
      </c>
      <c r="K21" s="185"/>
      <c r="L21" s="186"/>
      <c r="M21" s="185"/>
      <c r="N21" s="158"/>
      <c r="O21" s="165">
        <f>O17+O19</f>
        <v>23246170.74</v>
      </c>
      <c r="P21" s="187">
        <f>O21/C21</f>
        <v>0.723102125610727</v>
      </c>
      <c r="R21" s="200"/>
      <c r="S21" s="198"/>
      <c r="T21" s="201"/>
    </row>
    <row r="22" s="119" customFormat="1" ht="11.1" customHeight="1" spans="1:20">
      <c r="A22" s="158"/>
      <c r="B22" s="156"/>
      <c r="C22" s="157"/>
      <c r="D22" s="161"/>
      <c r="E22" s="162"/>
      <c r="F22" s="158"/>
      <c r="G22" s="158"/>
      <c r="H22" s="158"/>
      <c r="I22" s="159"/>
      <c r="J22" s="185"/>
      <c r="K22" s="185"/>
      <c r="L22" s="186"/>
      <c r="M22" s="185"/>
      <c r="N22" s="158"/>
      <c r="O22" s="159"/>
      <c r="P22" s="185"/>
      <c r="R22" s="200"/>
      <c r="S22" s="198"/>
      <c r="T22" s="201"/>
    </row>
    <row r="23" s="119" customFormat="1" ht="11.1" customHeight="1" spans="1:20">
      <c r="A23" s="158"/>
      <c r="B23" s="156" t="s">
        <v>60</v>
      </c>
      <c r="C23" s="165">
        <f>C21*0.05</f>
        <v>1607391.95175</v>
      </c>
      <c r="D23" s="161"/>
      <c r="E23" s="162"/>
      <c r="F23" s="158"/>
      <c r="G23" s="159"/>
      <c r="H23" s="158"/>
      <c r="I23" s="159"/>
      <c r="J23" s="185"/>
      <c r="K23" s="185"/>
      <c r="L23" s="186"/>
      <c r="M23" s="185"/>
      <c r="N23" s="158"/>
      <c r="O23" s="165">
        <v>1607391.95175</v>
      </c>
      <c r="P23" s="185"/>
      <c r="R23" s="200"/>
      <c r="S23" s="198"/>
      <c r="T23" s="201"/>
    </row>
    <row r="24" s="119" customFormat="1" ht="11.1" customHeight="1" spans="1:20">
      <c r="A24" s="158"/>
      <c r="B24" s="156"/>
      <c r="C24" s="165"/>
      <c r="D24" s="161"/>
      <c r="E24" s="162"/>
      <c r="F24" s="158"/>
      <c r="G24" s="157"/>
      <c r="H24" s="158"/>
      <c r="I24" s="159"/>
      <c r="J24" s="185"/>
      <c r="K24" s="185"/>
      <c r="L24" s="186"/>
      <c r="M24" s="185"/>
      <c r="N24" s="158"/>
      <c r="O24" s="159"/>
      <c r="P24" s="185"/>
      <c r="R24" s="122"/>
      <c r="S24" s="198"/>
      <c r="T24" s="201"/>
    </row>
    <row r="25" s="119" customFormat="1" ht="11.1" customHeight="1" spans="1:20">
      <c r="A25" s="158"/>
      <c r="B25" s="166" t="s">
        <v>61</v>
      </c>
      <c r="C25" s="165">
        <f t="shared" ref="C25:G25" si="3">C21+C23</f>
        <v>33755230.98675</v>
      </c>
      <c r="D25" s="156"/>
      <c r="E25" s="165">
        <f t="shared" si="3"/>
        <v>8901668.295</v>
      </c>
      <c r="F25" s="167"/>
      <c r="G25" s="165">
        <f t="shared" si="3"/>
        <v>0</v>
      </c>
      <c r="H25" s="168"/>
      <c r="I25" s="165">
        <f>I21+I23</f>
        <v>8901668.295</v>
      </c>
      <c r="J25" s="189">
        <f>I25/C25</f>
        <v>0.263712261323117</v>
      </c>
      <c r="K25" s="190"/>
      <c r="L25" s="191"/>
      <c r="M25" s="190"/>
      <c r="N25" s="168"/>
      <c r="O25" s="165">
        <f>O21+O23</f>
        <v>24853562.69175</v>
      </c>
      <c r="P25" s="187">
        <f>O25/C25</f>
        <v>0.736287738676883</v>
      </c>
      <c r="R25" s="122"/>
      <c r="S25" s="202"/>
      <c r="T25" s="203"/>
    </row>
    <row r="26" s="119" customFormat="1" spans="1:19">
      <c r="A26" s="169"/>
      <c r="B26" s="170"/>
      <c r="C26" s="171"/>
      <c r="D26" s="172"/>
      <c r="E26" s="173"/>
      <c r="F26" s="174"/>
      <c r="G26" s="175"/>
      <c r="H26" s="176"/>
      <c r="I26" s="192"/>
      <c r="J26" s="193"/>
      <c r="K26" s="194"/>
      <c r="L26" s="195"/>
      <c r="M26" s="194"/>
      <c r="N26" s="176"/>
      <c r="O26" s="192"/>
      <c r="P26" s="196"/>
      <c r="S26" s="127"/>
    </row>
    <row r="27" s="119" customFormat="1" spans="3:20">
      <c r="C27" s="121"/>
      <c r="D27" s="122"/>
      <c r="E27" s="123"/>
      <c r="I27" s="124"/>
      <c r="J27" s="125"/>
      <c r="K27" s="125"/>
      <c r="L27" s="126"/>
      <c r="M27" s="125"/>
      <c r="O27" s="124"/>
      <c r="P27" s="125"/>
      <c r="S27" s="127"/>
      <c r="T27" s="201"/>
    </row>
    <row r="28" s="119" customFormat="1" spans="3:19">
      <c r="C28" s="121"/>
      <c r="D28" s="122"/>
      <c r="E28" s="123"/>
      <c r="I28" s="124"/>
      <c r="J28" s="125"/>
      <c r="K28" s="125"/>
      <c r="L28" s="126"/>
      <c r="M28" s="125"/>
      <c r="O28" s="124"/>
      <c r="P28" s="125"/>
      <c r="S28" s="127"/>
    </row>
    <row r="29" s="119" customFormat="1" spans="3:19">
      <c r="C29" s="177"/>
      <c r="D29" s="122"/>
      <c r="E29" s="123"/>
      <c r="I29" s="124"/>
      <c r="J29" s="125"/>
      <c r="K29" s="125"/>
      <c r="L29" s="126"/>
      <c r="M29" s="125"/>
      <c r="O29" s="124"/>
      <c r="P29" s="125"/>
      <c r="S29" s="127"/>
    </row>
    <row r="30" s="119" customFormat="1" spans="3:19">
      <c r="C30" s="121"/>
      <c r="D30" s="122"/>
      <c r="E30" s="123"/>
      <c r="I30" s="124"/>
      <c r="J30" s="125"/>
      <c r="K30" s="125"/>
      <c r="L30" s="126"/>
      <c r="M30" s="125"/>
      <c r="O30" s="124"/>
      <c r="P30" s="125"/>
      <c r="S30" s="127"/>
    </row>
    <row r="31" s="119" customFormat="1" spans="3:19">
      <c r="C31" s="121"/>
      <c r="D31" s="122"/>
      <c r="E31" s="123"/>
      <c r="I31" s="124"/>
      <c r="J31" s="125"/>
      <c r="K31" s="125"/>
      <c r="L31" s="126"/>
      <c r="M31" s="125"/>
      <c r="O31" s="124"/>
      <c r="P31" s="125"/>
      <c r="S31" s="127"/>
    </row>
    <row r="32" s="119" customFormat="1" spans="3:19">
      <c r="C32" s="121"/>
      <c r="D32" s="122"/>
      <c r="E32" s="123"/>
      <c r="I32" s="124"/>
      <c r="J32" s="125"/>
      <c r="K32" s="125"/>
      <c r="L32" s="126"/>
      <c r="M32" s="125"/>
      <c r="O32" s="124"/>
      <c r="P32" s="125"/>
      <c r="S32" s="127"/>
    </row>
    <row r="33" s="119" customFormat="1" spans="3:19">
      <c r="C33" s="121"/>
      <c r="D33" s="122"/>
      <c r="E33" s="123"/>
      <c r="I33" s="124"/>
      <c r="J33" s="125"/>
      <c r="K33" s="125"/>
      <c r="L33" s="126"/>
      <c r="M33" s="125"/>
      <c r="O33" s="124"/>
      <c r="P33" s="125"/>
      <c r="S33" s="127"/>
    </row>
    <row r="34" s="119" customFormat="1" spans="3:19">
      <c r="C34" s="121"/>
      <c r="D34" s="122"/>
      <c r="E34" s="123"/>
      <c r="I34" s="124"/>
      <c r="J34" s="125"/>
      <c r="K34" s="125"/>
      <c r="L34" s="126"/>
      <c r="M34" s="125"/>
      <c r="O34" s="124"/>
      <c r="P34" s="125"/>
      <c r="S34" s="127"/>
    </row>
    <row r="35" s="119" customFormat="1" spans="3:19">
      <c r="C35" s="178"/>
      <c r="D35" s="122"/>
      <c r="E35" s="123"/>
      <c r="I35" s="124"/>
      <c r="J35" s="125"/>
      <c r="K35" s="125"/>
      <c r="L35" s="126"/>
      <c r="M35" s="125"/>
      <c r="O35" s="124"/>
      <c r="P35" s="125"/>
      <c r="S35" s="127"/>
    </row>
    <row r="36" s="119" customFormat="1" spans="3:19">
      <c r="C36" s="179"/>
      <c r="D36" s="122"/>
      <c r="E36" s="123"/>
      <c r="I36" s="124"/>
      <c r="J36" s="125"/>
      <c r="K36" s="125"/>
      <c r="L36" s="126"/>
      <c r="M36" s="125"/>
      <c r="O36" s="124"/>
      <c r="P36" s="125"/>
      <c r="S36" s="127"/>
    </row>
    <row r="37" s="119" customFormat="1" spans="3:19">
      <c r="C37" s="178"/>
      <c r="D37" s="122"/>
      <c r="E37" s="123"/>
      <c r="I37" s="124"/>
      <c r="J37" s="125"/>
      <c r="K37" s="125"/>
      <c r="L37" s="126"/>
      <c r="M37" s="125"/>
      <c r="O37" s="124"/>
      <c r="P37" s="125"/>
      <c r="S37" s="127"/>
    </row>
  </sheetData>
  <mergeCells count="10">
    <mergeCell ref="A1:B1"/>
    <mergeCell ref="A2:B2"/>
    <mergeCell ref="A3:B3"/>
    <mergeCell ref="A4:B4"/>
    <mergeCell ref="D5:P5"/>
    <mergeCell ref="D6:E6"/>
    <mergeCell ref="F6:G6"/>
    <mergeCell ref="H6:J6"/>
    <mergeCell ref="K6:M6"/>
    <mergeCell ref="N6:P6"/>
  </mergeCells>
  <pageMargins left="0.7" right="0.7" top="0.75" bottom="0.75" header="0.3" footer="0.3"/>
  <pageSetup paperSize="9" scale="5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4"/>
  <sheetViews>
    <sheetView tabSelected="1" view="pageBreakPreview" zoomScale="70" zoomScaleNormal="70" topLeftCell="A192" workbookViewId="0">
      <selection activeCell="R212" sqref="R212"/>
    </sheetView>
  </sheetViews>
  <sheetFormatPr defaultColWidth="9" defaultRowHeight="12.75"/>
  <cols>
    <col min="1" max="1" width="8.25" style="2" customWidth="1"/>
    <col min="2" max="2" width="63.25" style="2" customWidth="1"/>
    <col min="3" max="3" width="6.25" style="2" customWidth="1"/>
    <col min="4" max="4" width="8.75" style="3" customWidth="1"/>
    <col min="5" max="5" width="13.925" style="4" customWidth="1"/>
    <col min="6" max="6" width="16.2416666666667" style="4" customWidth="1"/>
    <col min="7" max="7" width="10.5" style="5" customWidth="1"/>
    <col min="8" max="8" width="18.3916666666667" style="5" customWidth="1"/>
    <col min="9" max="9" width="10.3583333333333" style="5" customWidth="1"/>
    <col min="10" max="10" width="16.25" style="5" customWidth="1"/>
    <col min="11" max="11" width="10.7083333333333" style="5" customWidth="1"/>
    <col min="12" max="12" width="14.4583333333333" style="5" customWidth="1"/>
    <col min="13" max="13" width="7.66666666666667" style="2" customWidth="1"/>
    <col min="14" max="14" width="8.4" style="2" customWidth="1"/>
    <col min="15" max="15" width="14.9916666666667" style="2" customWidth="1"/>
    <col min="16" max="16" width="8.56666666666667" style="6" customWidth="1"/>
    <col min="17" max="17" width="19" style="1" customWidth="1"/>
    <col min="18" max="18" width="13.875" style="1"/>
    <col min="19" max="16384" width="9" style="1"/>
  </cols>
  <sheetData>
    <row r="1" s="1" customFormat="1" ht="30.75" customHeight="1" spans="1:16">
      <c r="A1" s="7" t="s">
        <v>62</v>
      </c>
      <c r="B1" s="7"/>
      <c r="C1" s="7"/>
      <c r="D1" s="7"/>
      <c r="E1" s="8"/>
      <c r="F1" s="8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10.5" customHeight="1" spans="1:16">
      <c r="A2" s="7"/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15.75" customHeight="1" spans="1:16">
      <c r="A3" s="7"/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15.75" customHeight="1" spans="1:16">
      <c r="A4" s="7"/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</row>
    <row r="5" s="1" customFormat="1" ht="57" customHeight="1" spans="1:16">
      <c r="A5" s="9" t="s">
        <v>63</v>
      </c>
      <c r="B5" s="10" t="s">
        <v>64</v>
      </c>
      <c r="C5" s="11" t="s">
        <v>65</v>
      </c>
      <c r="D5" s="12"/>
      <c r="E5" s="13"/>
      <c r="F5" s="14"/>
      <c r="G5" s="15" t="str">
        <f>'RESUMO DE CONTRATO'!D5</f>
        <v>CERTIFICADOS MENSAL   Nº. 01-Dezembro de 2022</v>
      </c>
      <c r="H5" s="12"/>
      <c r="I5" s="12"/>
      <c r="J5" s="12"/>
      <c r="K5" s="12"/>
      <c r="L5" s="12"/>
      <c r="M5" s="71"/>
      <c r="N5" s="72" t="s">
        <v>47</v>
      </c>
      <c r="O5" s="73"/>
      <c r="P5" s="74"/>
    </row>
    <row r="6" s="1" customFormat="1" ht="41.25" customHeight="1" spans="1:16">
      <c r="A6" s="16" t="s">
        <v>66</v>
      </c>
      <c r="B6" s="16" t="s">
        <v>67</v>
      </c>
      <c r="C6" s="17" t="s">
        <v>68</v>
      </c>
      <c r="D6" s="18" t="s">
        <v>69</v>
      </c>
      <c r="E6" s="19" t="s">
        <v>70</v>
      </c>
      <c r="F6" s="19" t="s">
        <v>23</v>
      </c>
      <c r="G6" s="20" t="s">
        <v>43</v>
      </c>
      <c r="H6" s="21"/>
      <c r="I6" s="20" t="s">
        <v>44</v>
      </c>
      <c r="J6" s="21"/>
      <c r="K6" s="20" t="s">
        <v>45</v>
      </c>
      <c r="L6" s="75"/>
      <c r="M6" s="21"/>
      <c r="N6" s="76"/>
      <c r="O6" s="77"/>
      <c r="P6" s="78"/>
    </row>
    <row r="7" s="1" customFormat="1" ht="27.75" customHeight="1" spans="1:16">
      <c r="A7" s="22"/>
      <c r="B7" s="22"/>
      <c r="C7" s="17"/>
      <c r="D7" s="23"/>
      <c r="E7" s="24" t="s">
        <v>71</v>
      </c>
      <c r="F7" s="24" t="s">
        <v>71</v>
      </c>
      <c r="G7" s="25" t="s">
        <v>48</v>
      </c>
      <c r="H7" s="25" t="s">
        <v>49</v>
      </c>
      <c r="I7" s="25" t="s">
        <v>48</v>
      </c>
      <c r="J7" s="25" t="s">
        <v>49</v>
      </c>
      <c r="K7" s="25" t="s">
        <v>48</v>
      </c>
      <c r="L7" s="25" t="s">
        <v>49</v>
      </c>
      <c r="M7" s="79" t="s">
        <v>50</v>
      </c>
      <c r="N7" s="25" t="s">
        <v>48</v>
      </c>
      <c r="O7" s="25" t="s">
        <v>49</v>
      </c>
      <c r="P7" s="79" t="s">
        <v>50</v>
      </c>
    </row>
    <row r="8" s="1" customFormat="1" spans="1:16">
      <c r="A8" s="26"/>
      <c r="B8" s="27" t="s">
        <v>51</v>
      </c>
      <c r="C8" s="28"/>
      <c r="D8" s="29"/>
      <c r="E8" s="30"/>
      <c r="F8" s="29"/>
      <c r="G8" s="31"/>
      <c r="H8" s="31"/>
      <c r="I8" s="31"/>
      <c r="J8" s="31"/>
      <c r="K8" s="31"/>
      <c r="L8" s="31"/>
      <c r="M8" s="80"/>
      <c r="N8" s="80"/>
      <c r="O8" s="80"/>
      <c r="P8" s="81"/>
    </row>
    <row r="9" s="1" customFormat="1" spans="1:16">
      <c r="A9" s="32">
        <v>1</v>
      </c>
      <c r="B9" s="33" t="s">
        <v>52</v>
      </c>
      <c r="C9" s="34"/>
      <c r="D9" s="35"/>
      <c r="E9" s="36"/>
      <c r="F9" s="35"/>
      <c r="G9" s="37"/>
      <c r="H9" s="37"/>
      <c r="I9" s="37"/>
      <c r="J9" s="37"/>
      <c r="K9" s="37"/>
      <c r="L9" s="37"/>
      <c r="M9" s="82"/>
      <c r="N9" s="37"/>
      <c r="O9" s="37"/>
      <c r="P9" s="83"/>
    </row>
    <row r="10" s="1" customFormat="1" spans="1:16">
      <c r="A10" s="38" t="s">
        <v>72</v>
      </c>
      <c r="B10" s="39" t="s">
        <v>73</v>
      </c>
      <c r="C10" s="40" t="s">
        <v>74</v>
      </c>
      <c r="D10" s="41">
        <v>1</v>
      </c>
      <c r="E10" s="42">
        <v>2850000</v>
      </c>
      <c r="F10" s="43">
        <f>E10*D10</f>
        <v>2850000</v>
      </c>
      <c r="G10" s="44">
        <v>1</v>
      </c>
      <c r="H10" s="45">
        <f>G10*E10</f>
        <v>2850000</v>
      </c>
      <c r="I10" s="41"/>
      <c r="J10" s="45">
        <f>E10*I10</f>
        <v>0</v>
      </c>
      <c r="K10" s="48">
        <f>G10+I10</f>
        <v>1</v>
      </c>
      <c r="L10" s="45">
        <f>E10*K10</f>
        <v>2850000</v>
      </c>
      <c r="M10" s="84">
        <f>K10/D10</f>
        <v>1</v>
      </c>
      <c r="N10" s="48">
        <f>D10-K10</f>
        <v>0</v>
      </c>
      <c r="O10" s="45">
        <f>E10*N10</f>
        <v>0</v>
      </c>
      <c r="P10" s="84">
        <f>N10/D10</f>
        <v>0</v>
      </c>
    </row>
    <row r="11" s="1" customFormat="1" spans="1:16">
      <c r="A11" s="38"/>
      <c r="B11" s="46" t="s">
        <v>75</v>
      </c>
      <c r="C11" s="40"/>
      <c r="D11" s="41"/>
      <c r="E11" s="42"/>
      <c r="F11" s="47">
        <f t="shared" ref="F11:J11" si="0">F10</f>
        <v>2850000</v>
      </c>
      <c r="G11" s="48"/>
      <c r="H11" s="47">
        <f t="shared" si="0"/>
        <v>2850000</v>
      </c>
      <c r="I11" s="41"/>
      <c r="J11" s="47">
        <f t="shared" si="0"/>
        <v>0</v>
      </c>
      <c r="K11" s="48"/>
      <c r="L11" s="47">
        <f>L10</f>
        <v>2850000</v>
      </c>
      <c r="M11" s="84"/>
      <c r="N11" s="48"/>
      <c r="O11" s="47">
        <f>O10</f>
        <v>0</v>
      </c>
      <c r="P11" s="84">
        <f>O11/F11</f>
        <v>0</v>
      </c>
    </row>
    <row r="12" s="1" customFormat="1" spans="1:16">
      <c r="A12" s="38"/>
      <c r="B12" s="46" t="s">
        <v>76</v>
      </c>
      <c r="C12" s="40"/>
      <c r="D12" s="41"/>
      <c r="E12" s="42"/>
      <c r="F12" s="47">
        <f t="shared" ref="F12:J12" si="1">F11</f>
        <v>2850000</v>
      </c>
      <c r="G12" s="48"/>
      <c r="H12" s="47">
        <f t="shared" si="1"/>
        <v>2850000</v>
      </c>
      <c r="I12" s="41"/>
      <c r="J12" s="47">
        <f t="shared" si="1"/>
        <v>0</v>
      </c>
      <c r="K12" s="48"/>
      <c r="L12" s="47">
        <f>L11</f>
        <v>2850000</v>
      </c>
      <c r="M12" s="84"/>
      <c r="N12" s="48"/>
      <c r="O12" s="47">
        <f>O11</f>
        <v>0</v>
      </c>
      <c r="P12" s="84">
        <f>O12/F12</f>
        <v>0</v>
      </c>
    </row>
    <row r="13" s="1" customFormat="1" spans="1:16">
      <c r="A13" s="38"/>
      <c r="B13" s="46"/>
      <c r="C13" s="40"/>
      <c r="D13" s="41"/>
      <c r="E13" s="42"/>
      <c r="F13" s="47"/>
      <c r="G13" s="48"/>
      <c r="H13" s="45"/>
      <c r="I13" s="41"/>
      <c r="J13" s="45"/>
      <c r="K13" s="48"/>
      <c r="L13" s="45"/>
      <c r="M13" s="84"/>
      <c r="N13" s="48"/>
      <c r="O13" s="45"/>
      <c r="P13" s="84"/>
    </row>
    <row r="14" s="1" customFormat="1" spans="1:16">
      <c r="A14" s="38"/>
      <c r="B14" s="49" t="s">
        <v>53</v>
      </c>
      <c r="C14" s="40"/>
      <c r="D14" s="41"/>
      <c r="E14" s="42"/>
      <c r="F14" s="43"/>
      <c r="G14" s="48"/>
      <c r="H14" s="45"/>
      <c r="I14" s="41"/>
      <c r="J14" s="45"/>
      <c r="K14" s="48"/>
      <c r="L14" s="45"/>
      <c r="M14" s="84"/>
      <c r="N14" s="48"/>
      <c r="O14" s="45"/>
      <c r="P14" s="84"/>
    </row>
    <row r="15" s="1" customFormat="1" spans="1:16">
      <c r="A15" s="50">
        <v>2</v>
      </c>
      <c r="B15" s="49" t="s">
        <v>54</v>
      </c>
      <c r="C15" s="40"/>
      <c r="D15" s="41"/>
      <c r="E15" s="42"/>
      <c r="F15" s="43"/>
      <c r="G15" s="48"/>
      <c r="H15" s="45"/>
      <c r="I15" s="48"/>
      <c r="J15" s="45"/>
      <c r="K15" s="48"/>
      <c r="L15" s="45"/>
      <c r="M15" s="84"/>
      <c r="N15" s="48"/>
      <c r="O15" s="45"/>
      <c r="P15" s="84"/>
    </row>
    <row r="16" s="1" customFormat="1" spans="1:16">
      <c r="A16" s="50">
        <v>2.1</v>
      </c>
      <c r="B16" s="49" t="s">
        <v>77</v>
      </c>
      <c r="C16" s="40"/>
      <c r="D16" s="41"/>
      <c r="E16" s="42"/>
      <c r="F16" s="43"/>
      <c r="G16" s="48"/>
      <c r="H16" s="45"/>
      <c r="I16" s="48"/>
      <c r="J16" s="45"/>
      <c r="K16" s="48"/>
      <c r="L16" s="45"/>
      <c r="M16" s="84"/>
      <c r="N16" s="48"/>
      <c r="O16" s="45"/>
      <c r="P16" s="84"/>
    </row>
    <row r="17" s="1" customFormat="1" ht="18" customHeight="1" spans="1:16">
      <c r="A17" s="50" t="s">
        <v>78</v>
      </c>
      <c r="B17" s="49" t="s">
        <v>79</v>
      </c>
      <c r="C17" s="40"/>
      <c r="D17" s="41"/>
      <c r="E17" s="42"/>
      <c r="F17" s="43"/>
      <c r="G17" s="48"/>
      <c r="H17" s="45"/>
      <c r="I17" s="48"/>
      <c r="J17" s="45"/>
      <c r="K17" s="48"/>
      <c r="L17" s="45"/>
      <c r="M17" s="84"/>
      <c r="N17" s="48"/>
      <c r="O17" s="45"/>
      <c r="P17" s="84"/>
    </row>
    <row r="18" s="1" customFormat="1" spans="1:16">
      <c r="A18" s="38" t="s">
        <v>80</v>
      </c>
      <c r="B18" s="51" t="s">
        <v>81</v>
      </c>
      <c r="C18" s="52" t="s">
        <v>74</v>
      </c>
      <c r="D18" s="53" t="s">
        <v>82</v>
      </c>
      <c r="E18" s="54">
        <v>280000</v>
      </c>
      <c r="F18" s="55">
        <f>E18*D18</f>
        <v>280000</v>
      </c>
      <c r="G18" s="44">
        <v>0.25</v>
      </c>
      <c r="H18" s="45">
        <f>G18*E18</f>
        <v>70000</v>
      </c>
      <c r="I18" s="48"/>
      <c r="J18" s="45">
        <f>I18*E18</f>
        <v>0</v>
      </c>
      <c r="K18" s="48">
        <f>G18+I18</f>
        <v>0.25</v>
      </c>
      <c r="L18" s="45">
        <f>K18*E18</f>
        <v>70000</v>
      </c>
      <c r="M18" s="84">
        <f>K18/D18</f>
        <v>0.25</v>
      </c>
      <c r="N18" s="48">
        <f>D18-K18</f>
        <v>0.75</v>
      </c>
      <c r="O18" s="45">
        <f>N18*E18</f>
        <v>210000</v>
      </c>
      <c r="P18" s="84">
        <f>N18/D18</f>
        <v>0.75</v>
      </c>
    </row>
    <row r="19" s="1" customFormat="1" spans="1:16">
      <c r="A19" s="38" t="s">
        <v>83</v>
      </c>
      <c r="B19" s="51" t="s">
        <v>84</v>
      </c>
      <c r="C19" s="52" t="s">
        <v>74</v>
      </c>
      <c r="D19" s="53" t="s">
        <v>82</v>
      </c>
      <c r="E19" s="54">
        <v>76000</v>
      </c>
      <c r="F19" s="55">
        <f t="shared" ref="F19:F41" si="2">E19*D19</f>
        <v>76000</v>
      </c>
      <c r="G19" s="44">
        <v>0.25</v>
      </c>
      <c r="H19" s="45">
        <f t="shared" ref="H19:H41" si="3">G19*E19</f>
        <v>19000</v>
      </c>
      <c r="I19" s="48"/>
      <c r="J19" s="45">
        <f t="shared" ref="J19:J41" si="4">I19*E19</f>
        <v>0</v>
      </c>
      <c r="K19" s="48">
        <f t="shared" ref="K19:K41" si="5">G19+I19</f>
        <v>0.25</v>
      </c>
      <c r="L19" s="45">
        <f t="shared" ref="L19:L41" si="6">K19*E19</f>
        <v>19000</v>
      </c>
      <c r="M19" s="84">
        <f t="shared" ref="M19:M41" si="7">K19/D19</f>
        <v>0.25</v>
      </c>
      <c r="N19" s="48">
        <f t="shared" ref="N19:N41" si="8">D19-K19</f>
        <v>0.75</v>
      </c>
      <c r="O19" s="45">
        <f t="shared" ref="O19:O41" si="9">N19*E19</f>
        <v>57000</v>
      </c>
      <c r="P19" s="84">
        <f t="shared" ref="P19:P41" si="10">N19/D19</f>
        <v>0.75</v>
      </c>
    </row>
    <row r="20" s="1" customFormat="1" ht="46" customHeight="1" spans="1:16">
      <c r="A20" s="38" t="s">
        <v>85</v>
      </c>
      <c r="B20" s="51" t="s">
        <v>86</v>
      </c>
      <c r="C20" s="52" t="s">
        <v>87</v>
      </c>
      <c r="D20" s="53" t="s">
        <v>88</v>
      </c>
      <c r="E20" s="54">
        <v>90000</v>
      </c>
      <c r="F20" s="55">
        <f t="shared" si="2"/>
        <v>540000</v>
      </c>
      <c r="G20" s="48"/>
      <c r="H20" s="45">
        <f t="shared" si="3"/>
        <v>0</v>
      </c>
      <c r="I20" s="48"/>
      <c r="J20" s="45">
        <f t="shared" si="4"/>
        <v>0</v>
      </c>
      <c r="K20" s="48">
        <f t="shared" si="5"/>
        <v>0</v>
      </c>
      <c r="L20" s="45">
        <f t="shared" si="6"/>
        <v>0</v>
      </c>
      <c r="M20" s="84">
        <f t="shared" si="7"/>
        <v>0</v>
      </c>
      <c r="N20" s="48">
        <f t="shared" si="8"/>
        <v>6</v>
      </c>
      <c r="O20" s="45">
        <f t="shared" si="9"/>
        <v>540000</v>
      </c>
      <c r="P20" s="84">
        <f t="shared" si="10"/>
        <v>1</v>
      </c>
    </row>
    <row r="21" s="1" customFormat="1" ht="31" customHeight="1" spans="1:16">
      <c r="A21" s="38" t="s">
        <v>89</v>
      </c>
      <c r="B21" s="51" t="s">
        <v>90</v>
      </c>
      <c r="C21" s="52" t="s">
        <v>91</v>
      </c>
      <c r="D21" s="53" t="s">
        <v>82</v>
      </c>
      <c r="E21" s="54">
        <v>180000</v>
      </c>
      <c r="F21" s="55">
        <f t="shared" si="2"/>
        <v>180000</v>
      </c>
      <c r="G21" s="44">
        <v>0.25</v>
      </c>
      <c r="H21" s="45">
        <f t="shared" si="3"/>
        <v>45000</v>
      </c>
      <c r="I21" s="48"/>
      <c r="J21" s="45">
        <f t="shared" si="4"/>
        <v>0</v>
      </c>
      <c r="K21" s="48">
        <f t="shared" si="5"/>
        <v>0.25</v>
      </c>
      <c r="L21" s="45">
        <f t="shared" si="6"/>
        <v>45000</v>
      </c>
      <c r="M21" s="84">
        <f t="shared" si="7"/>
        <v>0.25</v>
      </c>
      <c r="N21" s="48">
        <f t="shared" si="8"/>
        <v>0.75</v>
      </c>
      <c r="O21" s="45">
        <f t="shared" si="9"/>
        <v>135000</v>
      </c>
      <c r="P21" s="84">
        <f t="shared" si="10"/>
        <v>0.75</v>
      </c>
    </row>
    <row r="22" s="1" customFormat="1" spans="1:16">
      <c r="A22" s="50" t="s">
        <v>92</v>
      </c>
      <c r="B22" s="49" t="s">
        <v>93</v>
      </c>
      <c r="C22" s="56"/>
      <c r="D22" s="57"/>
      <c r="E22" s="58"/>
      <c r="F22" s="55"/>
      <c r="G22" s="48"/>
      <c r="H22" s="45"/>
      <c r="I22" s="48"/>
      <c r="J22" s="45"/>
      <c r="K22" s="48"/>
      <c r="L22" s="45"/>
      <c r="M22" s="84"/>
      <c r="N22" s="48"/>
      <c r="O22" s="45"/>
      <c r="P22" s="84"/>
    </row>
    <row r="23" s="1" customFormat="1" spans="1:16">
      <c r="A23" s="38" t="s">
        <v>94</v>
      </c>
      <c r="B23" s="59" t="s">
        <v>95</v>
      </c>
      <c r="C23" s="52" t="s">
        <v>87</v>
      </c>
      <c r="D23" s="53" t="s">
        <v>96</v>
      </c>
      <c r="E23" s="54">
        <v>12000</v>
      </c>
      <c r="F23" s="55">
        <f t="shared" si="2"/>
        <v>396000</v>
      </c>
      <c r="G23" s="44">
        <v>33</v>
      </c>
      <c r="H23" s="45">
        <f t="shared" si="3"/>
        <v>396000</v>
      </c>
      <c r="I23" s="48"/>
      <c r="J23" s="45">
        <f t="shared" si="4"/>
        <v>0</v>
      </c>
      <c r="K23" s="48">
        <f t="shared" si="5"/>
        <v>33</v>
      </c>
      <c r="L23" s="45">
        <f t="shared" si="6"/>
        <v>396000</v>
      </c>
      <c r="M23" s="84">
        <f t="shared" si="7"/>
        <v>1</v>
      </c>
      <c r="N23" s="48">
        <f t="shared" si="8"/>
        <v>0</v>
      </c>
      <c r="O23" s="45">
        <f t="shared" si="9"/>
        <v>0</v>
      </c>
      <c r="P23" s="84">
        <f t="shared" si="10"/>
        <v>0</v>
      </c>
    </row>
    <row r="24" s="1" customFormat="1" spans="1:16">
      <c r="A24" s="38" t="s">
        <v>97</v>
      </c>
      <c r="B24" s="59" t="s">
        <v>98</v>
      </c>
      <c r="C24" s="52" t="s">
        <v>87</v>
      </c>
      <c r="D24" s="53" t="s">
        <v>82</v>
      </c>
      <c r="E24" s="54">
        <v>1200</v>
      </c>
      <c r="F24" s="55">
        <f t="shared" si="2"/>
        <v>1200</v>
      </c>
      <c r="G24" s="60"/>
      <c r="H24" s="45">
        <f t="shared" si="3"/>
        <v>0</v>
      </c>
      <c r="I24" s="48"/>
      <c r="J24" s="45">
        <f t="shared" si="4"/>
        <v>0</v>
      </c>
      <c r="K24" s="48">
        <f t="shared" si="5"/>
        <v>0</v>
      </c>
      <c r="L24" s="45">
        <f t="shared" si="6"/>
        <v>0</v>
      </c>
      <c r="M24" s="84">
        <f t="shared" si="7"/>
        <v>0</v>
      </c>
      <c r="N24" s="48">
        <f t="shared" si="8"/>
        <v>1</v>
      </c>
      <c r="O24" s="45">
        <f t="shared" si="9"/>
        <v>1200</v>
      </c>
      <c r="P24" s="84">
        <f t="shared" si="10"/>
        <v>1</v>
      </c>
    </row>
    <row r="25" s="1" customFormat="1" spans="1:16">
      <c r="A25" s="38" t="s">
        <v>99</v>
      </c>
      <c r="B25" s="59" t="s">
        <v>100</v>
      </c>
      <c r="C25" s="52" t="s">
        <v>87</v>
      </c>
      <c r="D25" s="53" t="s">
        <v>82</v>
      </c>
      <c r="E25" s="54">
        <v>760</v>
      </c>
      <c r="F25" s="55">
        <f t="shared" si="2"/>
        <v>760</v>
      </c>
      <c r="G25" s="60"/>
      <c r="H25" s="45">
        <f t="shared" si="3"/>
        <v>0</v>
      </c>
      <c r="I25" s="48"/>
      <c r="J25" s="45">
        <f t="shared" si="4"/>
        <v>0</v>
      </c>
      <c r="K25" s="48">
        <f t="shared" si="5"/>
        <v>0</v>
      </c>
      <c r="L25" s="45">
        <f t="shared" si="6"/>
        <v>0</v>
      </c>
      <c r="M25" s="84">
        <f t="shared" si="7"/>
        <v>0</v>
      </c>
      <c r="N25" s="48">
        <f t="shared" si="8"/>
        <v>1</v>
      </c>
      <c r="O25" s="45">
        <f t="shared" si="9"/>
        <v>760</v>
      </c>
      <c r="P25" s="84">
        <f t="shared" si="10"/>
        <v>1</v>
      </c>
    </row>
    <row r="26" s="1" customFormat="1" ht="25.5" spans="1:16">
      <c r="A26" s="38" t="s">
        <v>101</v>
      </c>
      <c r="B26" s="59" t="s">
        <v>102</v>
      </c>
      <c r="C26" s="52" t="s">
        <v>87</v>
      </c>
      <c r="D26" s="53" t="s">
        <v>82</v>
      </c>
      <c r="E26" s="54">
        <v>4500</v>
      </c>
      <c r="F26" s="55">
        <f t="shared" si="2"/>
        <v>4500</v>
      </c>
      <c r="G26" s="44">
        <v>1</v>
      </c>
      <c r="H26" s="45">
        <f t="shared" si="3"/>
        <v>4500</v>
      </c>
      <c r="I26" s="48"/>
      <c r="J26" s="45">
        <f t="shared" si="4"/>
        <v>0</v>
      </c>
      <c r="K26" s="48">
        <f t="shared" si="5"/>
        <v>1</v>
      </c>
      <c r="L26" s="45">
        <f t="shared" si="6"/>
        <v>4500</v>
      </c>
      <c r="M26" s="84">
        <f t="shared" si="7"/>
        <v>1</v>
      </c>
      <c r="N26" s="48">
        <f t="shared" si="8"/>
        <v>0</v>
      </c>
      <c r="O26" s="45">
        <f t="shared" si="9"/>
        <v>0</v>
      </c>
      <c r="P26" s="84">
        <f t="shared" si="10"/>
        <v>0</v>
      </c>
    </row>
    <row r="27" s="1" customFormat="1" spans="1:16">
      <c r="A27" s="38" t="s">
        <v>103</v>
      </c>
      <c r="B27" s="59" t="s">
        <v>104</v>
      </c>
      <c r="C27" s="52" t="s">
        <v>87</v>
      </c>
      <c r="D27" s="53" t="s">
        <v>105</v>
      </c>
      <c r="E27" s="54">
        <v>560</v>
      </c>
      <c r="F27" s="55">
        <f t="shared" si="2"/>
        <v>2800</v>
      </c>
      <c r="G27" s="48"/>
      <c r="H27" s="45">
        <f t="shared" si="3"/>
        <v>0</v>
      </c>
      <c r="I27" s="48"/>
      <c r="J27" s="45">
        <f t="shared" si="4"/>
        <v>0</v>
      </c>
      <c r="K27" s="48">
        <f t="shared" si="5"/>
        <v>0</v>
      </c>
      <c r="L27" s="45">
        <f t="shared" si="6"/>
        <v>0</v>
      </c>
      <c r="M27" s="84">
        <f t="shared" si="7"/>
        <v>0</v>
      </c>
      <c r="N27" s="48">
        <f t="shared" si="8"/>
        <v>5</v>
      </c>
      <c r="O27" s="45">
        <f t="shared" si="9"/>
        <v>2800</v>
      </c>
      <c r="P27" s="84">
        <f t="shared" si="10"/>
        <v>1</v>
      </c>
    </row>
    <row r="28" s="1" customFormat="1" ht="21" customHeight="1" spans="1:16">
      <c r="A28" s="50" t="s">
        <v>106</v>
      </c>
      <c r="B28" s="49" t="s">
        <v>107</v>
      </c>
      <c r="C28" s="40"/>
      <c r="D28" s="41"/>
      <c r="E28" s="42"/>
      <c r="F28" s="55"/>
      <c r="G28" s="48"/>
      <c r="H28" s="45"/>
      <c r="I28" s="48"/>
      <c r="J28" s="45"/>
      <c r="K28" s="48"/>
      <c r="L28" s="45"/>
      <c r="M28" s="84"/>
      <c r="N28" s="48"/>
      <c r="O28" s="45"/>
      <c r="P28" s="84"/>
    </row>
    <row r="29" s="1" customFormat="1" ht="33" customHeight="1" spans="1:16">
      <c r="A29" s="38" t="s">
        <v>108</v>
      </c>
      <c r="B29" s="51" t="s">
        <v>109</v>
      </c>
      <c r="C29" s="52" t="s">
        <v>91</v>
      </c>
      <c r="D29" s="53" t="s">
        <v>82</v>
      </c>
      <c r="E29" s="54">
        <v>38000</v>
      </c>
      <c r="F29" s="55">
        <f t="shared" si="2"/>
        <v>38000</v>
      </c>
      <c r="G29" s="44">
        <v>0.25</v>
      </c>
      <c r="H29" s="45">
        <f t="shared" si="3"/>
        <v>9500</v>
      </c>
      <c r="I29" s="48"/>
      <c r="J29" s="45">
        <f t="shared" si="4"/>
        <v>0</v>
      </c>
      <c r="K29" s="48">
        <f t="shared" si="5"/>
        <v>0.25</v>
      </c>
      <c r="L29" s="45">
        <f t="shared" si="6"/>
        <v>9500</v>
      </c>
      <c r="M29" s="84">
        <f t="shared" si="7"/>
        <v>0.25</v>
      </c>
      <c r="N29" s="48">
        <f t="shared" si="8"/>
        <v>0.75</v>
      </c>
      <c r="O29" s="45">
        <f t="shared" si="9"/>
        <v>28500</v>
      </c>
      <c r="P29" s="84">
        <f t="shared" si="10"/>
        <v>0.75</v>
      </c>
    </row>
    <row r="30" s="1" customFormat="1" ht="28" customHeight="1" spans="1:16">
      <c r="A30" s="38" t="s">
        <v>110</v>
      </c>
      <c r="B30" s="51" t="s">
        <v>111</v>
      </c>
      <c r="C30" s="52" t="s">
        <v>91</v>
      </c>
      <c r="D30" s="53" t="s">
        <v>82</v>
      </c>
      <c r="E30" s="54">
        <v>36000</v>
      </c>
      <c r="F30" s="55">
        <f t="shared" si="2"/>
        <v>36000</v>
      </c>
      <c r="G30" s="44">
        <v>1</v>
      </c>
      <c r="H30" s="45">
        <f t="shared" si="3"/>
        <v>36000</v>
      </c>
      <c r="I30" s="48"/>
      <c r="J30" s="45">
        <f t="shared" si="4"/>
        <v>0</v>
      </c>
      <c r="K30" s="48">
        <f t="shared" si="5"/>
        <v>1</v>
      </c>
      <c r="L30" s="45">
        <f t="shared" si="6"/>
        <v>36000</v>
      </c>
      <c r="M30" s="84">
        <f t="shared" si="7"/>
        <v>1</v>
      </c>
      <c r="N30" s="48">
        <f t="shared" si="8"/>
        <v>0</v>
      </c>
      <c r="O30" s="45">
        <f t="shared" si="9"/>
        <v>0</v>
      </c>
      <c r="P30" s="84">
        <f t="shared" si="10"/>
        <v>0</v>
      </c>
    </row>
    <row r="31" s="1" customFormat="1" ht="21" customHeight="1" spans="1:16">
      <c r="A31" s="38" t="s">
        <v>112</v>
      </c>
      <c r="B31" s="51" t="s">
        <v>113</v>
      </c>
      <c r="C31" s="52" t="s">
        <v>87</v>
      </c>
      <c r="D31" s="53" t="s">
        <v>82</v>
      </c>
      <c r="E31" s="54">
        <v>4500</v>
      </c>
      <c r="F31" s="55">
        <f t="shared" si="2"/>
        <v>4500</v>
      </c>
      <c r="G31" s="44">
        <v>1</v>
      </c>
      <c r="H31" s="45">
        <f t="shared" si="3"/>
        <v>4500</v>
      </c>
      <c r="I31" s="48"/>
      <c r="J31" s="45">
        <f t="shared" si="4"/>
        <v>0</v>
      </c>
      <c r="K31" s="48">
        <f t="shared" si="5"/>
        <v>1</v>
      </c>
      <c r="L31" s="45">
        <f t="shared" si="6"/>
        <v>4500</v>
      </c>
      <c r="M31" s="84">
        <f t="shared" si="7"/>
        <v>1</v>
      </c>
      <c r="N31" s="48">
        <f t="shared" si="8"/>
        <v>0</v>
      </c>
      <c r="O31" s="45">
        <f t="shared" si="9"/>
        <v>0</v>
      </c>
      <c r="P31" s="84">
        <f t="shared" si="10"/>
        <v>0</v>
      </c>
    </row>
    <row r="32" s="1" customFormat="1" ht="21" customHeight="1" spans="1:16">
      <c r="A32" s="38" t="s">
        <v>114</v>
      </c>
      <c r="B32" s="51" t="s">
        <v>115</v>
      </c>
      <c r="C32" s="52" t="s">
        <v>87</v>
      </c>
      <c r="D32" s="53" t="s">
        <v>82</v>
      </c>
      <c r="E32" s="54">
        <v>26000</v>
      </c>
      <c r="F32" s="55">
        <f t="shared" si="2"/>
        <v>26000</v>
      </c>
      <c r="G32" s="60"/>
      <c r="H32" s="45">
        <f t="shared" si="3"/>
        <v>0</v>
      </c>
      <c r="I32" s="48"/>
      <c r="J32" s="45">
        <f t="shared" si="4"/>
        <v>0</v>
      </c>
      <c r="K32" s="48">
        <f t="shared" si="5"/>
        <v>0</v>
      </c>
      <c r="L32" s="45">
        <f t="shared" si="6"/>
        <v>0</v>
      </c>
      <c r="M32" s="84">
        <f t="shared" si="7"/>
        <v>0</v>
      </c>
      <c r="N32" s="48">
        <f t="shared" si="8"/>
        <v>1</v>
      </c>
      <c r="O32" s="45">
        <f t="shared" si="9"/>
        <v>26000</v>
      </c>
      <c r="P32" s="84">
        <f t="shared" si="10"/>
        <v>1</v>
      </c>
    </row>
    <row r="33" s="1" customFormat="1" ht="30" customHeight="1" spans="1:16">
      <c r="A33" s="38" t="s">
        <v>116</v>
      </c>
      <c r="B33" s="51" t="s">
        <v>117</v>
      </c>
      <c r="C33" s="52" t="s">
        <v>87</v>
      </c>
      <c r="D33" s="53" t="s">
        <v>118</v>
      </c>
      <c r="E33" s="54">
        <v>21000</v>
      </c>
      <c r="F33" s="55">
        <f t="shared" si="2"/>
        <v>147000</v>
      </c>
      <c r="G33" s="48"/>
      <c r="H33" s="45">
        <f t="shared" si="3"/>
        <v>0</v>
      </c>
      <c r="I33" s="48"/>
      <c r="J33" s="45">
        <f t="shared" si="4"/>
        <v>0</v>
      </c>
      <c r="K33" s="48">
        <f t="shared" si="5"/>
        <v>0</v>
      </c>
      <c r="L33" s="45">
        <f t="shared" si="6"/>
        <v>0</v>
      </c>
      <c r="M33" s="84">
        <f t="shared" si="7"/>
        <v>0</v>
      </c>
      <c r="N33" s="48">
        <f t="shared" si="8"/>
        <v>7</v>
      </c>
      <c r="O33" s="45">
        <f t="shared" si="9"/>
        <v>147000</v>
      </c>
      <c r="P33" s="84">
        <f t="shared" si="10"/>
        <v>1</v>
      </c>
    </row>
    <row r="34" s="1" customFormat="1" ht="21" customHeight="1" spans="1:16">
      <c r="A34" s="38" t="s">
        <v>119</v>
      </c>
      <c r="B34" s="51" t="s">
        <v>120</v>
      </c>
      <c r="C34" s="52" t="s">
        <v>87</v>
      </c>
      <c r="D34" s="53" t="s">
        <v>121</v>
      </c>
      <c r="E34" s="54">
        <v>2600</v>
      </c>
      <c r="F34" s="55">
        <f t="shared" si="2"/>
        <v>10400</v>
      </c>
      <c r="G34" s="48"/>
      <c r="H34" s="45">
        <f t="shared" si="3"/>
        <v>0</v>
      </c>
      <c r="I34" s="48"/>
      <c r="J34" s="45">
        <f t="shared" si="4"/>
        <v>0</v>
      </c>
      <c r="K34" s="48">
        <f t="shared" si="5"/>
        <v>0</v>
      </c>
      <c r="L34" s="45">
        <f t="shared" si="6"/>
        <v>0</v>
      </c>
      <c r="M34" s="84">
        <f t="shared" si="7"/>
        <v>0</v>
      </c>
      <c r="N34" s="48">
        <f t="shared" si="8"/>
        <v>4</v>
      </c>
      <c r="O34" s="45">
        <f t="shared" si="9"/>
        <v>10400</v>
      </c>
      <c r="P34" s="84">
        <f t="shared" si="10"/>
        <v>1</v>
      </c>
    </row>
    <row r="35" s="1" customFormat="1" ht="27" customHeight="1" spans="1:16">
      <c r="A35" s="38" t="s">
        <v>122</v>
      </c>
      <c r="B35" s="51" t="s">
        <v>123</v>
      </c>
      <c r="C35" s="52" t="s">
        <v>87</v>
      </c>
      <c r="D35" s="53" t="s">
        <v>88</v>
      </c>
      <c r="E35" s="54">
        <v>35600</v>
      </c>
      <c r="F35" s="55">
        <f t="shared" si="2"/>
        <v>213600</v>
      </c>
      <c r="G35" s="48"/>
      <c r="H35" s="45">
        <f t="shared" si="3"/>
        <v>0</v>
      </c>
      <c r="I35" s="48"/>
      <c r="J35" s="45">
        <f t="shared" si="4"/>
        <v>0</v>
      </c>
      <c r="K35" s="48">
        <f t="shared" si="5"/>
        <v>0</v>
      </c>
      <c r="L35" s="45">
        <f t="shared" si="6"/>
        <v>0</v>
      </c>
      <c r="M35" s="84">
        <f t="shared" si="7"/>
        <v>0</v>
      </c>
      <c r="N35" s="48">
        <f t="shared" si="8"/>
        <v>6</v>
      </c>
      <c r="O35" s="45">
        <f t="shared" si="9"/>
        <v>213600</v>
      </c>
      <c r="P35" s="84">
        <f t="shared" si="10"/>
        <v>1</v>
      </c>
    </row>
    <row r="36" s="1" customFormat="1" ht="29" customHeight="1" spans="1:16">
      <c r="A36" s="38" t="s">
        <v>124</v>
      </c>
      <c r="B36" s="51" t="s">
        <v>125</v>
      </c>
      <c r="C36" s="52" t="s">
        <v>87</v>
      </c>
      <c r="D36" s="53" t="s">
        <v>82</v>
      </c>
      <c r="E36" s="54">
        <v>28000</v>
      </c>
      <c r="F36" s="55">
        <f t="shared" si="2"/>
        <v>28000</v>
      </c>
      <c r="G36" s="48"/>
      <c r="H36" s="45">
        <f t="shared" si="3"/>
        <v>0</v>
      </c>
      <c r="I36" s="48"/>
      <c r="J36" s="45">
        <f t="shared" si="4"/>
        <v>0</v>
      </c>
      <c r="K36" s="48">
        <f t="shared" si="5"/>
        <v>0</v>
      </c>
      <c r="L36" s="45">
        <f t="shared" si="6"/>
        <v>0</v>
      </c>
      <c r="M36" s="84">
        <f t="shared" si="7"/>
        <v>0</v>
      </c>
      <c r="N36" s="48">
        <f t="shared" si="8"/>
        <v>1</v>
      </c>
      <c r="O36" s="45">
        <f t="shared" si="9"/>
        <v>28000</v>
      </c>
      <c r="P36" s="84">
        <f t="shared" si="10"/>
        <v>1</v>
      </c>
    </row>
    <row r="37" s="1" customFormat="1" ht="23" customHeight="1" spans="1:16">
      <c r="A37" s="38" t="s">
        <v>126</v>
      </c>
      <c r="B37" s="51" t="s">
        <v>127</v>
      </c>
      <c r="C37" s="52" t="s">
        <v>87</v>
      </c>
      <c r="D37" s="53" t="s">
        <v>82</v>
      </c>
      <c r="E37" s="54">
        <v>1800</v>
      </c>
      <c r="F37" s="55">
        <f t="shared" si="2"/>
        <v>1800</v>
      </c>
      <c r="G37" s="48"/>
      <c r="H37" s="45">
        <f t="shared" si="3"/>
        <v>0</v>
      </c>
      <c r="I37" s="48"/>
      <c r="J37" s="45">
        <f t="shared" si="4"/>
        <v>0</v>
      </c>
      <c r="K37" s="48">
        <f t="shared" si="5"/>
        <v>0</v>
      </c>
      <c r="L37" s="45">
        <f t="shared" si="6"/>
        <v>0</v>
      </c>
      <c r="M37" s="84">
        <f t="shared" si="7"/>
        <v>0</v>
      </c>
      <c r="N37" s="48">
        <f t="shared" si="8"/>
        <v>1</v>
      </c>
      <c r="O37" s="45">
        <f t="shared" si="9"/>
        <v>1800</v>
      </c>
      <c r="P37" s="84">
        <f t="shared" si="10"/>
        <v>1</v>
      </c>
    </row>
    <row r="38" s="1" customFormat="1" ht="26" customHeight="1" spans="1:16">
      <c r="A38" s="38" t="s">
        <v>128</v>
      </c>
      <c r="B38" s="51" t="s">
        <v>129</v>
      </c>
      <c r="C38" s="52" t="s">
        <v>87</v>
      </c>
      <c r="D38" s="53" t="s">
        <v>82</v>
      </c>
      <c r="E38" s="54">
        <v>3200</v>
      </c>
      <c r="F38" s="55">
        <f t="shared" si="2"/>
        <v>3200</v>
      </c>
      <c r="G38" s="48"/>
      <c r="H38" s="45">
        <f t="shared" si="3"/>
        <v>0</v>
      </c>
      <c r="I38" s="48"/>
      <c r="J38" s="45">
        <f t="shared" si="4"/>
        <v>0</v>
      </c>
      <c r="K38" s="48">
        <f t="shared" si="5"/>
        <v>0</v>
      </c>
      <c r="L38" s="45">
        <f t="shared" si="6"/>
        <v>0</v>
      </c>
      <c r="M38" s="84">
        <f t="shared" si="7"/>
        <v>0</v>
      </c>
      <c r="N38" s="48">
        <f t="shared" si="8"/>
        <v>1</v>
      </c>
      <c r="O38" s="45">
        <f t="shared" si="9"/>
        <v>3200</v>
      </c>
      <c r="P38" s="84">
        <f t="shared" si="10"/>
        <v>1</v>
      </c>
    </row>
    <row r="39" s="1" customFormat="1" ht="21" customHeight="1" spans="1:16">
      <c r="A39" s="38" t="s">
        <v>130</v>
      </c>
      <c r="B39" s="51" t="s">
        <v>131</v>
      </c>
      <c r="C39" s="52" t="s">
        <v>87</v>
      </c>
      <c r="D39" s="53" t="s">
        <v>82</v>
      </c>
      <c r="E39" s="54">
        <v>28000</v>
      </c>
      <c r="F39" s="55">
        <f t="shared" si="2"/>
        <v>28000</v>
      </c>
      <c r="G39" s="48"/>
      <c r="H39" s="45">
        <f t="shared" si="3"/>
        <v>0</v>
      </c>
      <c r="I39" s="48"/>
      <c r="J39" s="45">
        <f t="shared" si="4"/>
        <v>0</v>
      </c>
      <c r="K39" s="48">
        <f t="shared" si="5"/>
        <v>0</v>
      </c>
      <c r="L39" s="45">
        <f t="shared" si="6"/>
        <v>0</v>
      </c>
      <c r="M39" s="84">
        <f t="shared" si="7"/>
        <v>0</v>
      </c>
      <c r="N39" s="48">
        <f t="shared" si="8"/>
        <v>1</v>
      </c>
      <c r="O39" s="45">
        <f t="shared" si="9"/>
        <v>28000</v>
      </c>
      <c r="P39" s="84">
        <f t="shared" si="10"/>
        <v>1</v>
      </c>
    </row>
    <row r="40" s="1" customFormat="1" ht="21" customHeight="1" spans="1:16">
      <c r="A40" s="38" t="s">
        <v>132</v>
      </c>
      <c r="B40" s="51" t="s">
        <v>133</v>
      </c>
      <c r="C40" s="52" t="s">
        <v>87</v>
      </c>
      <c r="D40" s="53" t="s">
        <v>82</v>
      </c>
      <c r="E40" s="54">
        <v>24000</v>
      </c>
      <c r="F40" s="55">
        <f t="shared" si="2"/>
        <v>24000</v>
      </c>
      <c r="G40" s="44">
        <v>0.5</v>
      </c>
      <c r="H40" s="45">
        <f t="shared" si="3"/>
        <v>12000</v>
      </c>
      <c r="I40" s="48"/>
      <c r="J40" s="45">
        <f t="shared" si="4"/>
        <v>0</v>
      </c>
      <c r="K40" s="48">
        <f t="shared" si="5"/>
        <v>0.5</v>
      </c>
      <c r="L40" s="45">
        <f t="shared" si="6"/>
        <v>12000</v>
      </c>
      <c r="M40" s="84">
        <f t="shared" si="7"/>
        <v>0.5</v>
      </c>
      <c r="N40" s="48">
        <f t="shared" si="8"/>
        <v>0.5</v>
      </c>
      <c r="O40" s="45">
        <f t="shared" si="9"/>
        <v>12000</v>
      </c>
      <c r="P40" s="84">
        <f t="shared" si="10"/>
        <v>0.5</v>
      </c>
    </row>
    <row r="41" s="1" customFormat="1" ht="28" customHeight="1" spans="1:16">
      <c r="A41" s="38" t="s">
        <v>134</v>
      </c>
      <c r="B41" s="61" t="s">
        <v>135</v>
      </c>
      <c r="C41" s="52" t="s">
        <v>87</v>
      </c>
      <c r="D41" s="53" t="s">
        <v>82</v>
      </c>
      <c r="E41" s="54">
        <v>21000</v>
      </c>
      <c r="F41" s="55">
        <f t="shared" si="2"/>
        <v>21000</v>
      </c>
      <c r="G41" s="48"/>
      <c r="H41" s="45">
        <f t="shared" si="3"/>
        <v>0</v>
      </c>
      <c r="I41" s="48"/>
      <c r="J41" s="45">
        <f t="shared" si="4"/>
        <v>0</v>
      </c>
      <c r="K41" s="48">
        <f t="shared" si="5"/>
        <v>0</v>
      </c>
      <c r="L41" s="45">
        <f t="shared" si="6"/>
        <v>0</v>
      </c>
      <c r="M41" s="84">
        <f t="shared" si="7"/>
        <v>0</v>
      </c>
      <c r="N41" s="48">
        <f t="shared" si="8"/>
        <v>1</v>
      </c>
      <c r="O41" s="45">
        <f t="shared" si="9"/>
        <v>21000</v>
      </c>
      <c r="P41" s="84">
        <f t="shared" si="10"/>
        <v>1</v>
      </c>
    </row>
    <row r="42" s="1" customFormat="1" ht="21" customHeight="1" spans="1:16">
      <c r="A42" s="50"/>
      <c r="B42" s="46" t="s">
        <v>136</v>
      </c>
      <c r="C42" s="40"/>
      <c r="D42" s="41"/>
      <c r="E42" s="42"/>
      <c r="F42" s="47">
        <f t="shared" ref="F42:J42" si="11">SUM(F18:F41)</f>
        <v>2062760</v>
      </c>
      <c r="G42" s="48"/>
      <c r="H42" s="47">
        <f t="shared" si="11"/>
        <v>596500</v>
      </c>
      <c r="I42" s="48"/>
      <c r="J42" s="47">
        <f t="shared" si="11"/>
        <v>0</v>
      </c>
      <c r="K42" s="48"/>
      <c r="L42" s="47">
        <f>SUM(L18:L41)</f>
        <v>596500</v>
      </c>
      <c r="M42" s="84"/>
      <c r="N42" s="48"/>
      <c r="O42" s="47">
        <f>SUM(O18:O41)</f>
        <v>1466260</v>
      </c>
      <c r="P42" s="84"/>
    </row>
    <row r="43" s="1" customFormat="1" ht="11" customHeight="1" spans="1:16">
      <c r="A43" s="50"/>
      <c r="B43" s="46"/>
      <c r="C43" s="40"/>
      <c r="D43" s="41"/>
      <c r="E43" s="42"/>
      <c r="F43" s="43"/>
      <c r="G43" s="48"/>
      <c r="H43" s="45"/>
      <c r="I43" s="48"/>
      <c r="J43" s="45"/>
      <c r="K43" s="48"/>
      <c r="L43" s="45"/>
      <c r="M43" s="84"/>
      <c r="N43" s="48"/>
      <c r="O43" s="45"/>
      <c r="P43" s="84"/>
    </row>
    <row r="44" s="1" customFormat="1" ht="21" customHeight="1" spans="1:16">
      <c r="A44" s="50">
        <v>2.2</v>
      </c>
      <c r="B44" s="49" t="s">
        <v>137</v>
      </c>
      <c r="C44" s="40"/>
      <c r="D44" s="41"/>
      <c r="E44" s="42"/>
      <c r="F44" s="43"/>
      <c r="G44" s="48"/>
      <c r="H44" s="45"/>
      <c r="I44" s="48"/>
      <c r="J44" s="45"/>
      <c r="K44" s="48"/>
      <c r="L44" s="45"/>
      <c r="M44" s="84"/>
      <c r="N44" s="48"/>
      <c r="O44" s="45"/>
      <c r="P44" s="84"/>
    </row>
    <row r="45" s="1" customFormat="1" ht="21" customHeight="1" spans="1:16">
      <c r="A45" s="50" t="s">
        <v>138</v>
      </c>
      <c r="B45" s="62" t="s">
        <v>139</v>
      </c>
      <c r="C45" s="63"/>
      <c r="D45" s="64"/>
      <c r="E45" s="65"/>
      <c r="F45" s="65"/>
      <c r="G45" s="48"/>
      <c r="H45" s="45"/>
      <c r="I45" s="48"/>
      <c r="J45" s="45"/>
      <c r="K45" s="48"/>
      <c r="L45" s="45"/>
      <c r="M45" s="84"/>
      <c r="N45" s="48"/>
      <c r="O45" s="45"/>
      <c r="P45" s="84"/>
    </row>
    <row r="46" s="1" customFormat="1" ht="17" customHeight="1" spans="1:16">
      <c r="A46" s="38" t="s">
        <v>140</v>
      </c>
      <c r="B46" s="66" t="s">
        <v>84</v>
      </c>
      <c r="C46" s="67" t="s">
        <v>91</v>
      </c>
      <c r="D46" s="53" t="s">
        <v>82</v>
      </c>
      <c r="E46" s="54">
        <v>76000</v>
      </c>
      <c r="F46" s="55">
        <f>E46*D46</f>
        <v>76000</v>
      </c>
      <c r="G46" s="44">
        <v>0.25</v>
      </c>
      <c r="H46" s="45">
        <f>G46*E46</f>
        <v>19000</v>
      </c>
      <c r="I46" s="48"/>
      <c r="J46" s="45">
        <f>I46*E46</f>
        <v>0</v>
      </c>
      <c r="K46" s="48">
        <f>G46+I46</f>
        <v>0.25</v>
      </c>
      <c r="L46" s="45">
        <f>K46*E46</f>
        <v>19000</v>
      </c>
      <c r="M46" s="84">
        <f>K46/D46</f>
        <v>0.25</v>
      </c>
      <c r="N46" s="48">
        <f>D46-K46</f>
        <v>0.75</v>
      </c>
      <c r="O46" s="45">
        <f>N46*E46</f>
        <v>57000</v>
      </c>
      <c r="P46" s="84">
        <f>N46/D46</f>
        <v>0.75</v>
      </c>
    </row>
    <row r="47" s="1" customFormat="1" ht="45" customHeight="1" spans="1:16">
      <c r="A47" s="38" t="s">
        <v>141</v>
      </c>
      <c r="B47" s="66" t="s">
        <v>142</v>
      </c>
      <c r="C47" s="67" t="s">
        <v>87</v>
      </c>
      <c r="D47" s="53" t="s">
        <v>88</v>
      </c>
      <c r="E47" s="54">
        <v>90000</v>
      </c>
      <c r="F47" s="55">
        <f t="shared" ref="F47:F71" si="12">E47*D47</f>
        <v>540000</v>
      </c>
      <c r="G47" s="48"/>
      <c r="H47" s="45">
        <f t="shared" ref="H47:H71" si="13">G47*E47</f>
        <v>0</v>
      </c>
      <c r="I47" s="48"/>
      <c r="J47" s="45">
        <f t="shared" ref="J47:J71" si="14">I47*E47</f>
        <v>0</v>
      </c>
      <c r="K47" s="48">
        <f t="shared" ref="K47:K71" si="15">G47+I47</f>
        <v>0</v>
      </c>
      <c r="L47" s="45">
        <f t="shared" ref="L47:L71" si="16">K47*E47</f>
        <v>0</v>
      </c>
      <c r="M47" s="84">
        <f t="shared" ref="M47:M71" si="17">K47/D47</f>
        <v>0</v>
      </c>
      <c r="N47" s="48">
        <f t="shared" ref="N47:N71" si="18">D47-K47</f>
        <v>6</v>
      </c>
      <c r="O47" s="45">
        <f t="shared" ref="O47:O71" si="19">N47*E47</f>
        <v>540000</v>
      </c>
      <c r="P47" s="84">
        <f t="shared" ref="P47:P71" si="20">N47/D47</f>
        <v>1</v>
      </c>
    </row>
    <row r="48" s="1" customFormat="1" ht="17" customHeight="1" spans="1:16">
      <c r="A48" s="38" t="s">
        <v>143</v>
      </c>
      <c r="B48" s="66" t="s">
        <v>144</v>
      </c>
      <c r="C48" s="67" t="s">
        <v>87</v>
      </c>
      <c r="D48" s="53" t="s">
        <v>145</v>
      </c>
      <c r="E48" s="54">
        <v>8300</v>
      </c>
      <c r="F48" s="55">
        <f t="shared" si="12"/>
        <v>16600</v>
      </c>
      <c r="G48" s="48"/>
      <c r="H48" s="45">
        <f t="shared" si="13"/>
        <v>0</v>
      </c>
      <c r="I48" s="48"/>
      <c r="J48" s="45">
        <f t="shared" si="14"/>
        <v>0</v>
      </c>
      <c r="K48" s="48">
        <f t="shared" si="15"/>
        <v>0</v>
      </c>
      <c r="L48" s="45">
        <f t="shared" si="16"/>
        <v>0</v>
      </c>
      <c r="M48" s="84">
        <f t="shared" si="17"/>
        <v>0</v>
      </c>
      <c r="N48" s="48">
        <f t="shared" si="18"/>
        <v>2</v>
      </c>
      <c r="O48" s="45">
        <f t="shared" si="19"/>
        <v>16600</v>
      </c>
      <c r="P48" s="84">
        <f t="shared" si="20"/>
        <v>1</v>
      </c>
    </row>
    <row r="49" s="1" customFormat="1" ht="18" customHeight="1" spans="1:16">
      <c r="A49" s="38" t="s">
        <v>146</v>
      </c>
      <c r="B49" s="66" t="s">
        <v>147</v>
      </c>
      <c r="C49" s="67" t="s">
        <v>91</v>
      </c>
      <c r="D49" s="53" t="s">
        <v>82</v>
      </c>
      <c r="E49" s="54">
        <v>180000</v>
      </c>
      <c r="F49" s="55">
        <f t="shared" si="12"/>
        <v>180000</v>
      </c>
      <c r="G49" s="48"/>
      <c r="H49" s="45">
        <f t="shared" si="13"/>
        <v>0</v>
      </c>
      <c r="I49" s="48"/>
      <c r="J49" s="45">
        <f t="shared" si="14"/>
        <v>0</v>
      </c>
      <c r="K49" s="48">
        <f t="shared" si="15"/>
        <v>0</v>
      </c>
      <c r="L49" s="45">
        <f t="shared" si="16"/>
        <v>0</v>
      </c>
      <c r="M49" s="84">
        <f t="shared" si="17"/>
        <v>0</v>
      </c>
      <c r="N49" s="48">
        <f t="shared" si="18"/>
        <v>1</v>
      </c>
      <c r="O49" s="45">
        <f t="shared" si="19"/>
        <v>180000</v>
      </c>
      <c r="P49" s="84">
        <f t="shared" si="20"/>
        <v>1</v>
      </c>
    </row>
    <row r="50" s="1" customFormat="1" ht="21" customHeight="1" spans="1:16">
      <c r="A50" s="50" t="s">
        <v>148</v>
      </c>
      <c r="B50" s="62" t="s">
        <v>149</v>
      </c>
      <c r="C50" s="40"/>
      <c r="D50" s="41"/>
      <c r="E50" s="42"/>
      <c r="F50" s="55"/>
      <c r="G50" s="48"/>
      <c r="H50" s="45"/>
      <c r="I50" s="48"/>
      <c r="J50" s="45"/>
      <c r="K50" s="48"/>
      <c r="L50" s="45"/>
      <c r="M50" s="84"/>
      <c r="N50" s="48"/>
      <c r="O50" s="45"/>
      <c r="P50" s="84"/>
    </row>
    <row r="51" s="1" customFormat="1" ht="31" customHeight="1" spans="1:16">
      <c r="A51" s="38" t="s">
        <v>150</v>
      </c>
      <c r="B51" s="66" t="s">
        <v>151</v>
      </c>
      <c r="C51" s="67" t="s">
        <v>91</v>
      </c>
      <c r="D51" s="53" t="s">
        <v>82</v>
      </c>
      <c r="E51" s="54">
        <v>260000</v>
      </c>
      <c r="F51" s="55">
        <f t="shared" si="12"/>
        <v>260000</v>
      </c>
      <c r="G51" s="48"/>
      <c r="H51" s="45">
        <f t="shared" si="13"/>
        <v>0</v>
      </c>
      <c r="I51" s="48"/>
      <c r="J51" s="45">
        <f t="shared" si="14"/>
        <v>0</v>
      </c>
      <c r="K51" s="48">
        <f t="shared" si="15"/>
        <v>0</v>
      </c>
      <c r="L51" s="45">
        <f t="shared" si="16"/>
        <v>0</v>
      </c>
      <c r="M51" s="84">
        <f t="shared" si="17"/>
        <v>0</v>
      </c>
      <c r="N51" s="48">
        <f t="shared" si="18"/>
        <v>1</v>
      </c>
      <c r="O51" s="45">
        <f t="shared" si="19"/>
        <v>260000</v>
      </c>
      <c r="P51" s="84">
        <f t="shared" si="20"/>
        <v>1</v>
      </c>
    </row>
    <row r="52" s="1" customFormat="1" ht="21" customHeight="1" spans="1:16">
      <c r="A52" s="38" t="s">
        <v>152</v>
      </c>
      <c r="B52" s="66" t="s">
        <v>153</v>
      </c>
      <c r="C52" s="67" t="s">
        <v>87</v>
      </c>
      <c r="D52" s="53" t="s">
        <v>154</v>
      </c>
      <c r="E52" s="54">
        <v>12000</v>
      </c>
      <c r="F52" s="55">
        <f t="shared" si="12"/>
        <v>312000</v>
      </c>
      <c r="G52" s="44">
        <v>26</v>
      </c>
      <c r="H52" s="45">
        <f t="shared" si="13"/>
        <v>312000</v>
      </c>
      <c r="I52" s="48"/>
      <c r="J52" s="45">
        <f t="shared" si="14"/>
        <v>0</v>
      </c>
      <c r="K52" s="48">
        <f t="shared" si="15"/>
        <v>26</v>
      </c>
      <c r="L52" s="45">
        <f t="shared" si="16"/>
        <v>312000</v>
      </c>
      <c r="M52" s="84">
        <f t="shared" si="17"/>
        <v>1</v>
      </c>
      <c r="N52" s="48">
        <f t="shared" si="18"/>
        <v>0</v>
      </c>
      <c r="O52" s="45">
        <f t="shared" si="19"/>
        <v>0</v>
      </c>
      <c r="P52" s="84">
        <f t="shared" si="20"/>
        <v>0</v>
      </c>
    </row>
    <row r="53" s="1" customFormat="1" ht="33" customHeight="1" spans="1:16">
      <c r="A53" s="38" t="s">
        <v>155</v>
      </c>
      <c r="B53" s="66" t="s">
        <v>156</v>
      </c>
      <c r="C53" s="67" t="s">
        <v>91</v>
      </c>
      <c r="D53" s="53" t="s">
        <v>82</v>
      </c>
      <c r="E53" s="54">
        <v>9400</v>
      </c>
      <c r="F53" s="55">
        <f t="shared" si="12"/>
        <v>9400</v>
      </c>
      <c r="G53" s="48"/>
      <c r="H53" s="45">
        <f t="shared" si="13"/>
        <v>0</v>
      </c>
      <c r="I53" s="48"/>
      <c r="J53" s="45">
        <f t="shared" si="14"/>
        <v>0</v>
      </c>
      <c r="K53" s="48">
        <f t="shared" si="15"/>
        <v>0</v>
      </c>
      <c r="L53" s="45">
        <f t="shared" si="16"/>
        <v>0</v>
      </c>
      <c r="M53" s="84">
        <f t="shared" si="17"/>
        <v>0</v>
      </c>
      <c r="N53" s="48">
        <f t="shared" si="18"/>
        <v>1</v>
      </c>
      <c r="O53" s="45">
        <f t="shared" si="19"/>
        <v>9400</v>
      </c>
      <c r="P53" s="84">
        <f t="shared" si="20"/>
        <v>1</v>
      </c>
    </row>
    <row r="54" s="1" customFormat="1" ht="30" customHeight="1" spans="1:16">
      <c r="A54" s="38" t="s">
        <v>157</v>
      </c>
      <c r="B54" s="66" t="s">
        <v>158</v>
      </c>
      <c r="C54" s="67" t="s">
        <v>87</v>
      </c>
      <c r="D54" s="53" t="s">
        <v>159</v>
      </c>
      <c r="E54" s="54">
        <v>1200</v>
      </c>
      <c r="F54" s="55">
        <f t="shared" si="12"/>
        <v>3600</v>
      </c>
      <c r="G54" s="48"/>
      <c r="H54" s="45">
        <f t="shared" si="13"/>
        <v>0</v>
      </c>
      <c r="I54" s="48"/>
      <c r="J54" s="45">
        <f t="shared" si="14"/>
        <v>0</v>
      </c>
      <c r="K54" s="48">
        <f t="shared" si="15"/>
        <v>0</v>
      </c>
      <c r="L54" s="45">
        <f t="shared" si="16"/>
        <v>0</v>
      </c>
      <c r="M54" s="84">
        <f t="shared" si="17"/>
        <v>0</v>
      </c>
      <c r="N54" s="48">
        <f t="shared" si="18"/>
        <v>3</v>
      </c>
      <c r="O54" s="45">
        <f t="shared" si="19"/>
        <v>3600</v>
      </c>
      <c r="P54" s="84">
        <f t="shared" si="20"/>
        <v>1</v>
      </c>
    </row>
    <row r="55" s="1" customFormat="1" ht="33" customHeight="1" spans="1:16">
      <c r="A55" s="38" t="s">
        <v>160</v>
      </c>
      <c r="B55" s="66" t="s">
        <v>161</v>
      </c>
      <c r="C55" s="67" t="s">
        <v>87</v>
      </c>
      <c r="D55" s="53" t="s">
        <v>162</v>
      </c>
      <c r="E55" s="54">
        <v>760</v>
      </c>
      <c r="F55" s="55">
        <f t="shared" si="12"/>
        <v>16720</v>
      </c>
      <c r="G55" s="48"/>
      <c r="H55" s="45">
        <f t="shared" si="13"/>
        <v>0</v>
      </c>
      <c r="I55" s="48"/>
      <c r="J55" s="45">
        <f t="shared" si="14"/>
        <v>0</v>
      </c>
      <c r="K55" s="48">
        <f t="shared" si="15"/>
        <v>0</v>
      </c>
      <c r="L55" s="45">
        <f t="shared" si="16"/>
        <v>0</v>
      </c>
      <c r="M55" s="84">
        <f t="shared" si="17"/>
        <v>0</v>
      </c>
      <c r="N55" s="48">
        <f t="shared" si="18"/>
        <v>22</v>
      </c>
      <c r="O55" s="45">
        <f t="shared" si="19"/>
        <v>16720</v>
      </c>
      <c r="P55" s="84">
        <f t="shared" si="20"/>
        <v>1</v>
      </c>
    </row>
    <row r="56" s="1" customFormat="1" ht="30" customHeight="1" spans="1:16">
      <c r="A56" s="38" t="s">
        <v>163</v>
      </c>
      <c r="B56" s="66" t="s">
        <v>164</v>
      </c>
      <c r="C56" s="67" t="s">
        <v>87</v>
      </c>
      <c r="D56" s="53" t="s">
        <v>82</v>
      </c>
      <c r="E56" s="54">
        <v>980</v>
      </c>
      <c r="F56" s="55">
        <f t="shared" si="12"/>
        <v>980</v>
      </c>
      <c r="G56" s="48"/>
      <c r="H56" s="45">
        <f t="shared" si="13"/>
        <v>0</v>
      </c>
      <c r="I56" s="48"/>
      <c r="J56" s="45">
        <f t="shared" si="14"/>
        <v>0</v>
      </c>
      <c r="K56" s="48">
        <f t="shared" si="15"/>
        <v>0</v>
      </c>
      <c r="L56" s="45">
        <f t="shared" si="16"/>
        <v>0</v>
      </c>
      <c r="M56" s="84">
        <f t="shared" si="17"/>
        <v>0</v>
      </c>
      <c r="N56" s="48">
        <f t="shared" si="18"/>
        <v>1</v>
      </c>
      <c r="O56" s="45">
        <f t="shared" si="19"/>
        <v>980</v>
      </c>
      <c r="P56" s="84">
        <f t="shared" si="20"/>
        <v>1</v>
      </c>
    </row>
    <row r="57" s="1" customFormat="1" ht="32" customHeight="1" spans="1:16">
      <c r="A57" s="38" t="s">
        <v>165</v>
      </c>
      <c r="B57" s="66" t="s">
        <v>166</v>
      </c>
      <c r="C57" s="67" t="s">
        <v>87</v>
      </c>
      <c r="D57" s="53" t="s">
        <v>121</v>
      </c>
      <c r="E57" s="54">
        <v>8300</v>
      </c>
      <c r="F57" s="55">
        <f t="shared" si="12"/>
        <v>33200</v>
      </c>
      <c r="G57" s="48"/>
      <c r="H57" s="45">
        <f t="shared" si="13"/>
        <v>0</v>
      </c>
      <c r="I57" s="48"/>
      <c r="J57" s="45">
        <f t="shared" si="14"/>
        <v>0</v>
      </c>
      <c r="K57" s="48">
        <f t="shared" si="15"/>
        <v>0</v>
      </c>
      <c r="L57" s="45">
        <f t="shared" si="16"/>
        <v>0</v>
      </c>
      <c r="M57" s="84">
        <f t="shared" si="17"/>
        <v>0</v>
      </c>
      <c r="N57" s="48">
        <f t="shared" si="18"/>
        <v>4</v>
      </c>
      <c r="O57" s="45">
        <f t="shared" si="19"/>
        <v>33200</v>
      </c>
      <c r="P57" s="84">
        <f t="shared" si="20"/>
        <v>1</v>
      </c>
    </row>
    <row r="58" s="1" customFormat="1" ht="32" customHeight="1" spans="1:16">
      <c r="A58" s="38" t="s">
        <v>167</v>
      </c>
      <c r="B58" s="66" t="s">
        <v>168</v>
      </c>
      <c r="C58" s="67" t="s">
        <v>87</v>
      </c>
      <c r="D58" s="53" t="s">
        <v>88</v>
      </c>
      <c r="E58" s="54">
        <v>1800</v>
      </c>
      <c r="F58" s="55">
        <f t="shared" si="12"/>
        <v>10800</v>
      </c>
      <c r="G58" s="48"/>
      <c r="H58" s="45">
        <f t="shared" si="13"/>
        <v>0</v>
      </c>
      <c r="I58" s="48"/>
      <c r="J58" s="45">
        <f t="shared" si="14"/>
        <v>0</v>
      </c>
      <c r="K58" s="48">
        <f t="shared" si="15"/>
        <v>0</v>
      </c>
      <c r="L58" s="45">
        <f t="shared" si="16"/>
        <v>0</v>
      </c>
      <c r="M58" s="84">
        <f t="shared" si="17"/>
        <v>0</v>
      </c>
      <c r="N58" s="48">
        <f t="shared" si="18"/>
        <v>6</v>
      </c>
      <c r="O58" s="45">
        <f t="shared" si="19"/>
        <v>10800</v>
      </c>
      <c r="P58" s="84">
        <f t="shared" si="20"/>
        <v>1</v>
      </c>
    </row>
    <row r="59" s="1" customFormat="1" ht="21" customHeight="1" spans="1:16">
      <c r="A59" s="38" t="s">
        <v>169</v>
      </c>
      <c r="B59" s="66" t="s">
        <v>170</v>
      </c>
      <c r="C59" s="67" t="s">
        <v>171</v>
      </c>
      <c r="D59" s="68">
        <v>117.81</v>
      </c>
      <c r="E59" s="69">
        <v>1800</v>
      </c>
      <c r="F59" s="55">
        <f t="shared" si="12"/>
        <v>212058</v>
      </c>
      <c r="G59" s="48"/>
      <c r="H59" s="45">
        <f t="shared" si="13"/>
        <v>0</v>
      </c>
      <c r="I59" s="48"/>
      <c r="J59" s="45">
        <f t="shared" si="14"/>
        <v>0</v>
      </c>
      <c r="K59" s="48">
        <f t="shared" si="15"/>
        <v>0</v>
      </c>
      <c r="L59" s="45">
        <f t="shared" si="16"/>
        <v>0</v>
      </c>
      <c r="M59" s="84">
        <f t="shared" si="17"/>
        <v>0</v>
      </c>
      <c r="N59" s="48">
        <f t="shared" si="18"/>
        <v>117.81</v>
      </c>
      <c r="O59" s="45">
        <f t="shared" si="19"/>
        <v>212058</v>
      </c>
      <c r="P59" s="84">
        <f t="shared" si="20"/>
        <v>1</v>
      </c>
    </row>
    <row r="60" s="1" customFormat="1" ht="33" customHeight="1" spans="1:16">
      <c r="A60" s="38" t="s">
        <v>172</v>
      </c>
      <c r="B60" s="66" t="s">
        <v>173</v>
      </c>
      <c r="C60" s="67" t="s">
        <v>171</v>
      </c>
      <c r="D60" s="53" t="s">
        <v>174</v>
      </c>
      <c r="E60" s="54">
        <v>650</v>
      </c>
      <c r="F60" s="55">
        <f t="shared" si="12"/>
        <v>19500</v>
      </c>
      <c r="G60" s="44">
        <v>30</v>
      </c>
      <c r="H60" s="45">
        <f t="shared" si="13"/>
        <v>19500</v>
      </c>
      <c r="I60" s="48"/>
      <c r="J60" s="45">
        <f t="shared" si="14"/>
        <v>0</v>
      </c>
      <c r="K60" s="48">
        <f t="shared" si="15"/>
        <v>30</v>
      </c>
      <c r="L60" s="45">
        <f t="shared" si="16"/>
        <v>19500</v>
      </c>
      <c r="M60" s="84">
        <f t="shared" si="17"/>
        <v>1</v>
      </c>
      <c r="N60" s="48">
        <f t="shared" si="18"/>
        <v>0</v>
      </c>
      <c r="O60" s="45">
        <f t="shared" si="19"/>
        <v>0</v>
      </c>
      <c r="P60" s="84">
        <f t="shared" si="20"/>
        <v>0</v>
      </c>
    </row>
    <row r="61" s="1" customFormat="1" ht="31" customHeight="1" spans="1:16">
      <c r="A61" s="38" t="s">
        <v>175</v>
      </c>
      <c r="B61" s="66" t="s">
        <v>176</v>
      </c>
      <c r="C61" s="67" t="s">
        <v>87</v>
      </c>
      <c r="D61" s="53" t="s">
        <v>82</v>
      </c>
      <c r="E61" s="54">
        <v>3500</v>
      </c>
      <c r="F61" s="55">
        <f t="shared" si="12"/>
        <v>3500</v>
      </c>
      <c r="G61" s="44">
        <v>1</v>
      </c>
      <c r="H61" s="45">
        <f t="shared" si="13"/>
        <v>3500</v>
      </c>
      <c r="I61" s="48"/>
      <c r="J61" s="45">
        <f t="shared" si="14"/>
        <v>0</v>
      </c>
      <c r="K61" s="48">
        <f t="shared" si="15"/>
        <v>1</v>
      </c>
      <c r="L61" s="45">
        <f t="shared" si="16"/>
        <v>3500</v>
      </c>
      <c r="M61" s="84">
        <f t="shared" si="17"/>
        <v>1</v>
      </c>
      <c r="N61" s="48">
        <f t="shared" si="18"/>
        <v>0</v>
      </c>
      <c r="O61" s="45">
        <f t="shared" si="19"/>
        <v>0</v>
      </c>
      <c r="P61" s="84">
        <f t="shared" si="20"/>
        <v>0</v>
      </c>
    </row>
    <row r="62" s="1" customFormat="1" ht="30" customHeight="1" spans="1:16">
      <c r="A62" s="38" t="s">
        <v>177</v>
      </c>
      <c r="B62" s="66" t="s">
        <v>178</v>
      </c>
      <c r="C62" s="67" t="s">
        <v>87</v>
      </c>
      <c r="D62" s="53" t="s">
        <v>179</v>
      </c>
      <c r="E62" s="54">
        <v>3800</v>
      </c>
      <c r="F62" s="55">
        <f t="shared" si="12"/>
        <v>38000</v>
      </c>
      <c r="G62" s="48"/>
      <c r="H62" s="45">
        <f t="shared" si="13"/>
        <v>0</v>
      </c>
      <c r="I62" s="48"/>
      <c r="J62" s="45">
        <f t="shared" si="14"/>
        <v>0</v>
      </c>
      <c r="K62" s="48">
        <f t="shared" si="15"/>
        <v>0</v>
      </c>
      <c r="L62" s="45">
        <f t="shared" si="16"/>
        <v>0</v>
      </c>
      <c r="M62" s="84">
        <f t="shared" si="17"/>
        <v>0</v>
      </c>
      <c r="N62" s="48">
        <f t="shared" si="18"/>
        <v>10</v>
      </c>
      <c r="O62" s="45">
        <f t="shared" si="19"/>
        <v>38000</v>
      </c>
      <c r="P62" s="84">
        <f t="shared" si="20"/>
        <v>1</v>
      </c>
    </row>
    <row r="63" s="1" customFormat="1" ht="31" customHeight="1" spans="1:16">
      <c r="A63" s="38" t="s">
        <v>180</v>
      </c>
      <c r="B63" s="66" t="s">
        <v>181</v>
      </c>
      <c r="C63" s="67" t="s">
        <v>87</v>
      </c>
      <c r="D63" s="53" t="s">
        <v>105</v>
      </c>
      <c r="E63" s="54">
        <v>560</v>
      </c>
      <c r="F63" s="55">
        <f t="shared" si="12"/>
        <v>2800</v>
      </c>
      <c r="G63" s="48"/>
      <c r="H63" s="45">
        <f t="shared" si="13"/>
        <v>0</v>
      </c>
      <c r="I63" s="48"/>
      <c r="J63" s="45">
        <f t="shared" si="14"/>
        <v>0</v>
      </c>
      <c r="K63" s="48">
        <f t="shared" si="15"/>
        <v>0</v>
      </c>
      <c r="L63" s="45">
        <f t="shared" si="16"/>
        <v>0</v>
      </c>
      <c r="M63" s="84">
        <f t="shared" si="17"/>
        <v>0</v>
      </c>
      <c r="N63" s="48">
        <f t="shared" si="18"/>
        <v>5</v>
      </c>
      <c r="O63" s="45">
        <f t="shared" si="19"/>
        <v>2800</v>
      </c>
      <c r="P63" s="84">
        <f t="shared" si="20"/>
        <v>1</v>
      </c>
    </row>
    <row r="64" s="1" customFormat="1" ht="30" customHeight="1" spans="1:16">
      <c r="A64" s="38" t="s">
        <v>182</v>
      </c>
      <c r="B64" s="66" t="s">
        <v>183</v>
      </c>
      <c r="C64" s="67" t="s">
        <v>171</v>
      </c>
      <c r="D64" s="53">
        <v>63.93</v>
      </c>
      <c r="E64" s="54">
        <v>1800</v>
      </c>
      <c r="F64" s="55">
        <f t="shared" si="12"/>
        <v>115074</v>
      </c>
      <c r="G64" s="70">
        <v>31.97</v>
      </c>
      <c r="H64" s="45">
        <f t="shared" si="13"/>
        <v>57546</v>
      </c>
      <c r="I64" s="48"/>
      <c r="J64" s="45">
        <f t="shared" si="14"/>
        <v>0</v>
      </c>
      <c r="K64" s="48">
        <f t="shared" si="15"/>
        <v>31.97</v>
      </c>
      <c r="L64" s="45">
        <f t="shared" si="16"/>
        <v>57546</v>
      </c>
      <c r="M64" s="84">
        <f t="shared" si="17"/>
        <v>0.500078210542781</v>
      </c>
      <c r="N64" s="48">
        <f t="shared" si="18"/>
        <v>31.96</v>
      </c>
      <c r="O64" s="45">
        <f t="shared" si="19"/>
        <v>57528</v>
      </c>
      <c r="P64" s="84">
        <f t="shared" si="20"/>
        <v>0.499921789457219</v>
      </c>
    </row>
    <row r="65" s="1" customFormat="1" ht="21" customHeight="1" spans="1:16">
      <c r="A65" s="50" t="s">
        <v>184</v>
      </c>
      <c r="B65" s="49" t="s">
        <v>107</v>
      </c>
      <c r="C65" s="40"/>
      <c r="D65" s="41"/>
      <c r="E65" s="42"/>
      <c r="F65" s="55">
        <f t="shared" si="12"/>
        <v>0</v>
      </c>
      <c r="G65" s="48"/>
      <c r="H65" s="45"/>
      <c r="I65" s="48"/>
      <c r="J65" s="45"/>
      <c r="K65" s="48"/>
      <c r="L65" s="45"/>
      <c r="M65" s="84"/>
      <c r="N65" s="48"/>
      <c r="O65" s="45"/>
      <c r="P65" s="84"/>
    </row>
    <row r="66" s="1" customFormat="1" ht="21" customHeight="1" spans="1:16">
      <c r="A66" s="38" t="s">
        <v>185</v>
      </c>
      <c r="B66" s="85" t="s">
        <v>186</v>
      </c>
      <c r="C66" s="86" t="s">
        <v>91</v>
      </c>
      <c r="D66" s="87" t="s">
        <v>82</v>
      </c>
      <c r="E66" s="42">
        <v>38000</v>
      </c>
      <c r="F66" s="55">
        <f t="shared" si="12"/>
        <v>38000</v>
      </c>
      <c r="G66" s="60"/>
      <c r="H66" s="45">
        <f t="shared" si="13"/>
        <v>0</v>
      </c>
      <c r="I66" s="48"/>
      <c r="J66" s="45">
        <f t="shared" si="14"/>
        <v>0</v>
      </c>
      <c r="K66" s="48">
        <f t="shared" si="15"/>
        <v>0</v>
      </c>
      <c r="L66" s="45">
        <f t="shared" si="16"/>
        <v>0</v>
      </c>
      <c r="M66" s="84">
        <f t="shared" si="17"/>
        <v>0</v>
      </c>
      <c r="N66" s="48">
        <f t="shared" si="18"/>
        <v>1</v>
      </c>
      <c r="O66" s="45">
        <f t="shared" si="19"/>
        <v>38000</v>
      </c>
      <c r="P66" s="84">
        <f t="shared" si="20"/>
        <v>1</v>
      </c>
    </row>
    <row r="67" s="1" customFormat="1" ht="33" customHeight="1" spans="1:16">
      <c r="A67" s="38" t="s">
        <v>187</v>
      </c>
      <c r="B67" s="88" t="s">
        <v>188</v>
      </c>
      <c r="C67" s="86" t="s">
        <v>91</v>
      </c>
      <c r="D67" s="87" t="s">
        <v>82</v>
      </c>
      <c r="E67" s="42">
        <v>36000</v>
      </c>
      <c r="F67" s="55">
        <f t="shared" si="12"/>
        <v>36000</v>
      </c>
      <c r="G67" s="60"/>
      <c r="H67" s="45">
        <f t="shared" si="13"/>
        <v>0</v>
      </c>
      <c r="I67" s="48"/>
      <c r="J67" s="45">
        <f t="shared" si="14"/>
        <v>0</v>
      </c>
      <c r="K67" s="48">
        <f t="shared" si="15"/>
        <v>0</v>
      </c>
      <c r="L67" s="45">
        <f t="shared" si="16"/>
        <v>0</v>
      </c>
      <c r="M67" s="84">
        <f t="shared" si="17"/>
        <v>0</v>
      </c>
      <c r="N67" s="48">
        <f t="shared" si="18"/>
        <v>1</v>
      </c>
      <c r="O67" s="45">
        <f t="shared" si="19"/>
        <v>36000</v>
      </c>
      <c r="P67" s="84">
        <f t="shared" si="20"/>
        <v>1</v>
      </c>
    </row>
    <row r="68" s="1" customFormat="1" ht="38" customHeight="1" spans="1:16">
      <c r="A68" s="38" t="s">
        <v>189</v>
      </c>
      <c r="B68" s="85" t="s">
        <v>190</v>
      </c>
      <c r="C68" s="86" t="s">
        <v>91</v>
      </c>
      <c r="D68" s="87" t="s">
        <v>82</v>
      </c>
      <c r="E68" s="42">
        <v>41000</v>
      </c>
      <c r="F68" s="55">
        <f t="shared" si="12"/>
        <v>41000</v>
      </c>
      <c r="G68" s="48"/>
      <c r="H68" s="45">
        <f t="shared" si="13"/>
        <v>0</v>
      </c>
      <c r="I68" s="48"/>
      <c r="J68" s="45">
        <f t="shared" si="14"/>
        <v>0</v>
      </c>
      <c r="K68" s="48">
        <f t="shared" si="15"/>
        <v>0</v>
      </c>
      <c r="L68" s="45">
        <f t="shared" si="16"/>
        <v>0</v>
      </c>
      <c r="M68" s="84">
        <f t="shared" si="17"/>
        <v>0</v>
      </c>
      <c r="N68" s="48">
        <f t="shared" si="18"/>
        <v>1</v>
      </c>
      <c r="O68" s="45">
        <f t="shared" si="19"/>
        <v>41000</v>
      </c>
      <c r="P68" s="84">
        <f t="shared" si="20"/>
        <v>1</v>
      </c>
    </row>
    <row r="69" s="1" customFormat="1" ht="30" customHeight="1" spans="1:16">
      <c r="A69" s="38" t="s">
        <v>191</v>
      </c>
      <c r="B69" s="88" t="s">
        <v>192</v>
      </c>
      <c r="C69" s="86" t="s">
        <v>87</v>
      </c>
      <c r="D69" s="87" t="s">
        <v>145</v>
      </c>
      <c r="E69" s="42">
        <v>560</v>
      </c>
      <c r="F69" s="55">
        <f t="shared" si="12"/>
        <v>1120</v>
      </c>
      <c r="G69" s="48"/>
      <c r="H69" s="45">
        <f t="shared" si="13"/>
        <v>0</v>
      </c>
      <c r="I69" s="48"/>
      <c r="J69" s="45">
        <f t="shared" si="14"/>
        <v>0</v>
      </c>
      <c r="K69" s="48">
        <f t="shared" si="15"/>
        <v>0</v>
      </c>
      <c r="L69" s="45">
        <f t="shared" si="16"/>
        <v>0</v>
      </c>
      <c r="M69" s="84">
        <f t="shared" si="17"/>
        <v>0</v>
      </c>
      <c r="N69" s="48">
        <f t="shared" si="18"/>
        <v>2</v>
      </c>
      <c r="O69" s="45">
        <f t="shared" si="19"/>
        <v>1120</v>
      </c>
      <c r="P69" s="84">
        <f t="shared" si="20"/>
        <v>1</v>
      </c>
    </row>
    <row r="70" s="1" customFormat="1" ht="32" customHeight="1" spans="1:16">
      <c r="A70" s="38" t="s">
        <v>193</v>
      </c>
      <c r="B70" s="88" t="s">
        <v>194</v>
      </c>
      <c r="C70" s="86" t="s">
        <v>87</v>
      </c>
      <c r="D70" s="87" t="s">
        <v>145</v>
      </c>
      <c r="E70" s="42">
        <v>3200</v>
      </c>
      <c r="F70" s="55">
        <f t="shared" si="12"/>
        <v>6400</v>
      </c>
      <c r="G70" s="48"/>
      <c r="H70" s="45">
        <f t="shared" si="13"/>
        <v>0</v>
      </c>
      <c r="I70" s="48"/>
      <c r="J70" s="45">
        <f t="shared" si="14"/>
        <v>0</v>
      </c>
      <c r="K70" s="48">
        <f t="shared" si="15"/>
        <v>0</v>
      </c>
      <c r="L70" s="45">
        <f t="shared" si="16"/>
        <v>0</v>
      </c>
      <c r="M70" s="84">
        <f t="shared" si="17"/>
        <v>0</v>
      </c>
      <c r="N70" s="48">
        <f t="shared" si="18"/>
        <v>2</v>
      </c>
      <c r="O70" s="45">
        <f t="shared" si="19"/>
        <v>6400</v>
      </c>
      <c r="P70" s="84">
        <f t="shared" si="20"/>
        <v>1</v>
      </c>
    </row>
    <row r="71" s="1" customFormat="1" ht="21" customHeight="1" spans="1:16">
      <c r="A71" s="38" t="s">
        <v>195</v>
      </c>
      <c r="B71" s="88" t="s">
        <v>196</v>
      </c>
      <c r="C71" s="86" t="s">
        <v>87</v>
      </c>
      <c r="D71" s="87" t="s">
        <v>82</v>
      </c>
      <c r="E71" s="42">
        <v>28000</v>
      </c>
      <c r="F71" s="55">
        <f t="shared" si="12"/>
        <v>28000</v>
      </c>
      <c r="G71" s="48"/>
      <c r="H71" s="45">
        <f t="shared" si="13"/>
        <v>0</v>
      </c>
      <c r="I71" s="48"/>
      <c r="J71" s="45">
        <f t="shared" si="14"/>
        <v>0</v>
      </c>
      <c r="K71" s="48">
        <f t="shared" si="15"/>
        <v>0</v>
      </c>
      <c r="L71" s="45">
        <f t="shared" si="16"/>
        <v>0</v>
      </c>
      <c r="M71" s="84">
        <f t="shared" si="17"/>
        <v>0</v>
      </c>
      <c r="N71" s="48">
        <f t="shared" si="18"/>
        <v>1</v>
      </c>
      <c r="O71" s="45">
        <f t="shared" si="19"/>
        <v>28000</v>
      </c>
      <c r="P71" s="84">
        <f t="shared" si="20"/>
        <v>1</v>
      </c>
    </row>
    <row r="72" s="1" customFormat="1" ht="21" customHeight="1" spans="1:16">
      <c r="A72" s="50"/>
      <c r="B72" s="46" t="s">
        <v>197</v>
      </c>
      <c r="C72" s="40"/>
      <c r="D72" s="41"/>
      <c r="E72" s="42"/>
      <c r="F72" s="47">
        <f t="shared" ref="F72:J72" si="21">SUM(F46:F71)</f>
        <v>2000752</v>
      </c>
      <c r="G72" s="48"/>
      <c r="H72" s="47">
        <f t="shared" si="21"/>
        <v>411546</v>
      </c>
      <c r="I72" s="48"/>
      <c r="J72" s="47">
        <f t="shared" si="21"/>
        <v>0</v>
      </c>
      <c r="K72" s="48"/>
      <c r="L72" s="47">
        <f>SUM(L46:L71)</f>
        <v>411546</v>
      </c>
      <c r="M72" s="84"/>
      <c r="N72" s="48"/>
      <c r="O72" s="47">
        <f>SUM(O46:O71)</f>
        <v>1589206</v>
      </c>
      <c r="P72" s="84"/>
    </row>
    <row r="73" s="1" customFormat="1" ht="21" customHeight="1" spans="1:16">
      <c r="A73" s="50"/>
      <c r="B73" s="46"/>
      <c r="C73" s="40"/>
      <c r="D73" s="41"/>
      <c r="E73" s="42"/>
      <c r="F73" s="43"/>
      <c r="G73" s="48"/>
      <c r="H73" s="45"/>
      <c r="I73" s="48"/>
      <c r="J73" s="45"/>
      <c r="K73" s="48"/>
      <c r="L73" s="45"/>
      <c r="M73" s="84"/>
      <c r="N73" s="48"/>
      <c r="O73" s="45"/>
      <c r="P73" s="84"/>
    </row>
    <row r="74" s="1" customFormat="1" ht="21" customHeight="1" spans="1:16">
      <c r="A74" s="50">
        <v>2.3</v>
      </c>
      <c r="B74" s="49" t="s">
        <v>198</v>
      </c>
      <c r="C74" s="40"/>
      <c r="D74" s="41"/>
      <c r="E74" s="42"/>
      <c r="F74" s="43"/>
      <c r="G74" s="48"/>
      <c r="H74" s="45"/>
      <c r="I74" s="48"/>
      <c r="J74" s="45"/>
      <c r="K74" s="48"/>
      <c r="L74" s="45"/>
      <c r="M74" s="84"/>
      <c r="N74" s="48"/>
      <c r="O74" s="45"/>
      <c r="P74" s="84"/>
    </row>
    <row r="75" s="1" customFormat="1" ht="21" customHeight="1" spans="1:16">
      <c r="A75" s="50" t="s">
        <v>199</v>
      </c>
      <c r="B75" s="49" t="s">
        <v>139</v>
      </c>
      <c r="C75" s="40"/>
      <c r="D75" s="41"/>
      <c r="E75" s="42"/>
      <c r="F75" s="43"/>
      <c r="G75" s="48"/>
      <c r="H75" s="45"/>
      <c r="I75" s="48"/>
      <c r="J75" s="45"/>
      <c r="K75" s="48"/>
      <c r="L75" s="45"/>
      <c r="M75" s="84"/>
      <c r="N75" s="48"/>
      <c r="O75" s="45"/>
      <c r="P75" s="84"/>
    </row>
    <row r="76" s="1" customFormat="1" ht="21" customHeight="1" spans="1:16">
      <c r="A76" s="38" t="s">
        <v>200</v>
      </c>
      <c r="B76" s="89" t="s">
        <v>84</v>
      </c>
      <c r="C76" s="86" t="s">
        <v>91</v>
      </c>
      <c r="D76" s="87" t="s">
        <v>82</v>
      </c>
      <c r="E76" s="42">
        <v>76000</v>
      </c>
      <c r="F76" s="43">
        <f>E76*D76</f>
        <v>76000</v>
      </c>
      <c r="G76" s="44">
        <v>0.25</v>
      </c>
      <c r="H76" s="45">
        <f>G76*E76</f>
        <v>19000</v>
      </c>
      <c r="I76" s="48"/>
      <c r="J76" s="45">
        <f>I76*E76</f>
        <v>0</v>
      </c>
      <c r="K76" s="48">
        <f>G76+I76</f>
        <v>0.25</v>
      </c>
      <c r="L76" s="45">
        <f>K76*E76</f>
        <v>19000</v>
      </c>
      <c r="M76" s="84">
        <f>K76/D76</f>
        <v>0.25</v>
      </c>
      <c r="N76" s="48">
        <f>D76-K76</f>
        <v>0.75</v>
      </c>
      <c r="O76" s="45">
        <f>N76*E76</f>
        <v>57000</v>
      </c>
      <c r="P76" s="84">
        <f>N76/D76</f>
        <v>0.75</v>
      </c>
    </row>
    <row r="77" s="1" customFormat="1" ht="33" customHeight="1" spans="1:16">
      <c r="A77" s="38" t="s">
        <v>201</v>
      </c>
      <c r="B77" s="89" t="s">
        <v>202</v>
      </c>
      <c r="C77" s="86" t="s">
        <v>87</v>
      </c>
      <c r="D77" s="87" t="s">
        <v>88</v>
      </c>
      <c r="E77" s="42">
        <v>90000</v>
      </c>
      <c r="F77" s="43">
        <f t="shared" ref="F77:F90" si="22">E77*D77</f>
        <v>540000</v>
      </c>
      <c r="G77" s="48"/>
      <c r="H77" s="45">
        <f t="shared" ref="H77:H90" si="23">G77*E77</f>
        <v>0</v>
      </c>
      <c r="I77" s="48"/>
      <c r="J77" s="45">
        <f t="shared" ref="J77:J90" si="24">I77*E77</f>
        <v>0</v>
      </c>
      <c r="K77" s="48">
        <f t="shared" ref="K77:K90" si="25">G77+I77</f>
        <v>0</v>
      </c>
      <c r="L77" s="45">
        <f t="shared" ref="L77:L90" si="26">K77*E77</f>
        <v>0</v>
      </c>
      <c r="M77" s="84">
        <f t="shared" ref="M77:M90" si="27">K77/D77</f>
        <v>0</v>
      </c>
      <c r="N77" s="48">
        <f t="shared" ref="N77:N90" si="28">D77-K77</f>
        <v>6</v>
      </c>
      <c r="O77" s="45">
        <f t="shared" ref="O77:O90" si="29">N77*E77</f>
        <v>540000</v>
      </c>
      <c r="P77" s="84">
        <f t="shared" ref="P77:P90" si="30">N77/D77</f>
        <v>1</v>
      </c>
    </row>
    <row r="78" s="1" customFormat="1" ht="21" customHeight="1" spans="1:16">
      <c r="A78" s="38" t="s">
        <v>203</v>
      </c>
      <c r="B78" s="89" t="s">
        <v>144</v>
      </c>
      <c r="C78" s="86" t="s">
        <v>87</v>
      </c>
      <c r="D78" s="87" t="s">
        <v>145</v>
      </c>
      <c r="E78" s="42">
        <v>8300</v>
      </c>
      <c r="F78" s="43">
        <f t="shared" si="22"/>
        <v>16600</v>
      </c>
      <c r="G78" s="48"/>
      <c r="H78" s="45">
        <f t="shared" si="23"/>
        <v>0</v>
      </c>
      <c r="I78" s="48"/>
      <c r="J78" s="45">
        <f t="shared" si="24"/>
        <v>0</v>
      </c>
      <c r="K78" s="48">
        <f t="shared" si="25"/>
        <v>0</v>
      </c>
      <c r="L78" s="45">
        <f t="shared" si="26"/>
        <v>0</v>
      </c>
      <c r="M78" s="84">
        <f t="shared" si="27"/>
        <v>0</v>
      </c>
      <c r="N78" s="48">
        <f t="shared" si="28"/>
        <v>2</v>
      </c>
      <c r="O78" s="45">
        <f t="shared" si="29"/>
        <v>16600</v>
      </c>
      <c r="P78" s="84">
        <f t="shared" si="30"/>
        <v>1</v>
      </c>
    </row>
    <row r="79" s="1" customFormat="1" ht="21" customHeight="1" spans="1:16">
      <c r="A79" s="38" t="s">
        <v>204</v>
      </c>
      <c r="B79" s="89" t="s">
        <v>205</v>
      </c>
      <c r="C79" s="86" t="s">
        <v>91</v>
      </c>
      <c r="D79" s="87" t="s">
        <v>82</v>
      </c>
      <c r="E79" s="42">
        <v>180000</v>
      </c>
      <c r="F79" s="43">
        <f t="shared" si="22"/>
        <v>180000</v>
      </c>
      <c r="G79" s="48"/>
      <c r="H79" s="45">
        <f t="shared" si="23"/>
        <v>0</v>
      </c>
      <c r="I79" s="48"/>
      <c r="J79" s="45">
        <f t="shared" si="24"/>
        <v>0</v>
      </c>
      <c r="K79" s="48">
        <f t="shared" si="25"/>
        <v>0</v>
      </c>
      <c r="L79" s="45">
        <f t="shared" si="26"/>
        <v>0</v>
      </c>
      <c r="M79" s="84">
        <f t="shared" si="27"/>
        <v>0</v>
      </c>
      <c r="N79" s="48">
        <f t="shared" si="28"/>
        <v>1</v>
      </c>
      <c r="O79" s="45">
        <f t="shared" si="29"/>
        <v>180000</v>
      </c>
      <c r="P79" s="84">
        <f t="shared" si="30"/>
        <v>1</v>
      </c>
    </row>
    <row r="80" s="1" customFormat="1" ht="21" customHeight="1" spans="1:16">
      <c r="A80" s="50" t="s">
        <v>206</v>
      </c>
      <c r="B80" s="49" t="s">
        <v>149</v>
      </c>
      <c r="C80" s="40"/>
      <c r="D80" s="41"/>
      <c r="E80" s="42"/>
      <c r="F80" s="43">
        <f t="shared" si="22"/>
        <v>0</v>
      </c>
      <c r="G80" s="48"/>
      <c r="H80" s="45"/>
      <c r="I80" s="48"/>
      <c r="J80" s="45"/>
      <c r="K80" s="48"/>
      <c r="L80" s="45"/>
      <c r="M80" s="84"/>
      <c r="N80" s="48"/>
      <c r="O80" s="45"/>
      <c r="P80" s="84"/>
    </row>
    <row r="81" s="1" customFormat="1" ht="59" customHeight="1" spans="1:16">
      <c r="A81" s="38" t="s">
        <v>207</v>
      </c>
      <c r="B81" s="66" t="s">
        <v>208</v>
      </c>
      <c r="C81" s="90" t="s">
        <v>91</v>
      </c>
      <c r="D81" s="53" t="s">
        <v>82</v>
      </c>
      <c r="E81" s="54">
        <v>260000</v>
      </c>
      <c r="F81" s="43">
        <f t="shared" si="22"/>
        <v>260000</v>
      </c>
      <c r="G81" s="48"/>
      <c r="H81" s="45">
        <f t="shared" si="23"/>
        <v>0</v>
      </c>
      <c r="I81" s="48"/>
      <c r="J81" s="45">
        <f t="shared" si="24"/>
        <v>0</v>
      </c>
      <c r="K81" s="48">
        <f t="shared" si="25"/>
        <v>0</v>
      </c>
      <c r="L81" s="45">
        <f t="shared" si="26"/>
        <v>0</v>
      </c>
      <c r="M81" s="84">
        <f t="shared" si="27"/>
        <v>0</v>
      </c>
      <c r="N81" s="48">
        <f t="shared" si="28"/>
        <v>1</v>
      </c>
      <c r="O81" s="45">
        <f t="shared" si="29"/>
        <v>260000</v>
      </c>
      <c r="P81" s="84">
        <f t="shared" si="30"/>
        <v>1</v>
      </c>
    </row>
    <row r="82" s="1" customFormat="1" ht="21" customHeight="1" spans="1:16">
      <c r="A82" s="38" t="s">
        <v>209</v>
      </c>
      <c r="B82" s="66" t="s">
        <v>210</v>
      </c>
      <c r="C82" s="90" t="s">
        <v>87</v>
      </c>
      <c r="D82" s="53" t="s">
        <v>154</v>
      </c>
      <c r="E82" s="54">
        <v>12000</v>
      </c>
      <c r="F82" s="43">
        <f t="shared" si="22"/>
        <v>312000</v>
      </c>
      <c r="G82" s="48"/>
      <c r="H82" s="45">
        <f t="shared" si="23"/>
        <v>0</v>
      </c>
      <c r="I82" s="48"/>
      <c r="J82" s="45">
        <f t="shared" si="24"/>
        <v>0</v>
      </c>
      <c r="K82" s="48">
        <f t="shared" si="25"/>
        <v>0</v>
      </c>
      <c r="L82" s="45">
        <f t="shared" si="26"/>
        <v>0</v>
      </c>
      <c r="M82" s="84">
        <f t="shared" si="27"/>
        <v>0</v>
      </c>
      <c r="N82" s="48">
        <f t="shared" si="28"/>
        <v>26</v>
      </c>
      <c r="O82" s="45">
        <f t="shared" si="29"/>
        <v>312000</v>
      </c>
      <c r="P82" s="84">
        <f t="shared" si="30"/>
        <v>1</v>
      </c>
    </row>
    <row r="83" s="1" customFormat="1" ht="30" customHeight="1" spans="1:16">
      <c r="A83" s="38" t="s">
        <v>211</v>
      </c>
      <c r="B83" s="66" t="s">
        <v>212</v>
      </c>
      <c r="C83" s="90" t="s">
        <v>87</v>
      </c>
      <c r="D83" s="53" t="s">
        <v>159</v>
      </c>
      <c r="E83" s="54">
        <v>1200</v>
      </c>
      <c r="F83" s="43">
        <f t="shared" si="22"/>
        <v>3600</v>
      </c>
      <c r="G83" s="48"/>
      <c r="H83" s="45">
        <f t="shared" si="23"/>
        <v>0</v>
      </c>
      <c r="I83" s="48"/>
      <c r="J83" s="45">
        <f t="shared" si="24"/>
        <v>0</v>
      </c>
      <c r="K83" s="48">
        <f t="shared" si="25"/>
        <v>0</v>
      </c>
      <c r="L83" s="45">
        <f t="shared" si="26"/>
        <v>0</v>
      </c>
      <c r="M83" s="84">
        <f t="shared" si="27"/>
        <v>0</v>
      </c>
      <c r="N83" s="48">
        <f t="shared" si="28"/>
        <v>3</v>
      </c>
      <c r="O83" s="45">
        <f t="shared" si="29"/>
        <v>3600</v>
      </c>
      <c r="P83" s="84">
        <f t="shared" si="30"/>
        <v>1</v>
      </c>
    </row>
    <row r="84" s="1" customFormat="1" ht="20" customHeight="1" spans="1:16">
      <c r="A84" s="38" t="s">
        <v>213</v>
      </c>
      <c r="B84" s="66" t="s">
        <v>214</v>
      </c>
      <c r="C84" s="90" t="s">
        <v>87</v>
      </c>
      <c r="D84" s="53" t="s">
        <v>162</v>
      </c>
      <c r="E84" s="54">
        <v>760</v>
      </c>
      <c r="F84" s="43">
        <f t="shared" si="22"/>
        <v>16720</v>
      </c>
      <c r="G84" s="48"/>
      <c r="H84" s="45">
        <f t="shared" si="23"/>
        <v>0</v>
      </c>
      <c r="I84" s="48"/>
      <c r="J84" s="45">
        <f t="shared" si="24"/>
        <v>0</v>
      </c>
      <c r="K84" s="48">
        <f t="shared" si="25"/>
        <v>0</v>
      </c>
      <c r="L84" s="45">
        <f t="shared" si="26"/>
        <v>0</v>
      </c>
      <c r="M84" s="84">
        <f t="shared" si="27"/>
        <v>0</v>
      </c>
      <c r="N84" s="48">
        <f t="shared" si="28"/>
        <v>22</v>
      </c>
      <c r="O84" s="45">
        <f t="shared" si="29"/>
        <v>16720</v>
      </c>
      <c r="P84" s="84">
        <f t="shared" si="30"/>
        <v>1</v>
      </c>
    </row>
    <row r="85" s="1" customFormat="1" ht="33" customHeight="1" spans="1:16">
      <c r="A85" s="38" t="s">
        <v>215</v>
      </c>
      <c r="B85" s="66" t="s">
        <v>216</v>
      </c>
      <c r="C85" s="90" t="s">
        <v>171</v>
      </c>
      <c r="D85" s="53" t="s">
        <v>217</v>
      </c>
      <c r="E85" s="54">
        <v>1800</v>
      </c>
      <c r="F85" s="43">
        <f t="shared" si="22"/>
        <v>171000</v>
      </c>
      <c r="G85" s="44">
        <v>47.5</v>
      </c>
      <c r="H85" s="45">
        <f t="shared" si="23"/>
        <v>85500</v>
      </c>
      <c r="I85" s="48"/>
      <c r="J85" s="45">
        <f t="shared" si="24"/>
        <v>0</v>
      </c>
      <c r="K85" s="48">
        <f t="shared" si="25"/>
        <v>47.5</v>
      </c>
      <c r="L85" s="45">
        <f t="shared" si="26"/>
        <v>85500</v>
      </c>
      <c r="M85" s="84">
        <f t="shared" si="27"/>
        <v>0.5</v>
      </c>
      <c r="N85" s="48">
        <f t="shared" si="28"/>
        <v>47.5</v>
      </c>
      <c r="O85" s="45">
        <f t="shared" si="29"/>
        <v>85500</v>
      </c>
      <c r="P85" s="84">
        <f t="shared" si="30"/>
        <v>0.5</v>
      </c>
    </row>
    <row r="86" s="1" customFormat="1" ht="21" customHeight="1" spans="1:16">
      <c r="A86" s="50" t="s">
        <v>218</v>
      </c>
      <c r="B86" s="49" t="s">
        <v>107</v>
      </c>
      <c r="C86" s="40"/>
      <c r="D86" s="41"/>
      <c r="E86" s="42"/>
      <c r="F86" s="43">
        <f t="shared" si="22"/>
        <v>0</v>
      </c>
      <c r="G86" s="48"/>
      <c r="H86" s="45"/>
      <c r="I86" s="48"/>
      <c r="J86" s="45"/>
      <c r="K86" s="48"/>
      <c r="L86" s="45"/>
      <c r="M86" s="84"/>
      <c r="N86" s="48"/>
      <c r="O86" s="45"/>
      <c r="P86" s="84"/>
    </row>
    <row r="87" s="1" customFormat="1" ht="33" customHeight="1" spans="1:16">
      <c r="A87" s="38" t="s">
        <v>219</v>
      </c>
      <c r="B87" s="88" t="s">
        <v>220</v>
      </c>
      <c r="C87" s="86" t="s">
        <v>91</v>
      </c>
      <c r="D87" s="87" t="s">
        <v>82</v>
      </c>
      <c r="E87" s="42">
        <v>38000</v>
      </c>
      <c r="F87" s="43">
        <f t="shared" si="22"/>
        <v>38000</v>
      </c>
      <c r="G87" s="48"/>
      <c r="H87" s="45">
        <f t="shared" si="23"/>
        <v>0</v>
      </c>
      <c r="I87" s="48"/>
      <c r="J87" s="45">
        <f t="shared" si="24"/>
        <v>0</v>
      </c>
      <c r="K87" s="48">
        <f t="shared" si="25"/>
        <v>0</v>
      </c>
      <c r="L87" s="45">
        <f t="shared" si="26"/>
        <v>0</v>
      </c>
      <c r="M87" s="84">
        <f t="shared" si="27"/>
        <v>0</v>
      </c>
      <c r="N87" s="48">
        <f t="shared" si="28"/>
        <v>1</v>
      </c>
      <c r="O87" s="45">
        <f t="shared" si="29"/>
        <v>38000</v>
      </c>
      <c r="P87" s="84">
        <f t="shared" si="30"/>
        <v>1</v>
      </c>
    </row>
    <row r="88" s="1" customFormat="1" ht="32" customHeight="1" spans="1:16">
      <c r="A88" s="38" t="s">
        <v>221</v>
      </c>
      <c r="B88" s="88" t="s">
        <v>222</v>
      </c>
      <c r="C88" s="86" t="s">
        <v>91</v>
      </c>
      <c r="D88" s="87" t="s">
        <v>82</v>
      </c>
      <c r="E88" s="42">
        <v>36000</v>
      </c>
      <c r="F88" s="43">
        <f t="shared" si="22"/>
        <v>36000</v>
      </c>
      <c r="G88" s="48"/>
      <c r="H88" s="45">
        <f t="shared" si="23"/>
        <v>0</v>
      </c>
      <c r="I88" s="48"/>
      <c r="J88" s="45">
        <f t="shared" si="24"/>
        <v>0</v>
      </c>
      <c r="K88" s="48">
        <f t="shared" si="25"/>
        <v>0</v>
      </c>
      <c r="L88" s="45">
        <f t="shared" si="26"/>
        <v>0</v>
      </c>
      <c r="M88" s="84">
        <f t="shared" si="27"/>
        <v>0</v>
      </c>
      <c r="N88" s="48">
        <f t="shared" si="28"/>
        <v>1</v>
      </c>
      <c r="O88" s="45">
        <f t="shared" si="29"/>
        <v>36000</v>
      </c>
      <c r="P88" s="84">
        <f t="shared" si="30"/>
        <v>1</v>
      </c>
    </row>
    <row r="89" s="1" customFormat="1" ht="21" customHeight="1" spans="1:16">
      <c r="A89" s="38" t="s">
        <v>223</v>
      </c>
      <c r="B89" s="85" t="s">
        <v>224</v>
      </c>
      <c r="C89" s="86" t="s">
        <v>87</v>
      </c>
      <c r="D89" s="87" t="s">
        <v>82</v>
      </c>
      <c r="E89" s="42">
        <v>560</v>
      </c>
      <c r="F89" s="43">
        <f t="shared" si="22"/>
        <v>560</v>
      </c>
      <c r="G89" s="48"/>
      <c r="H89" s="45">
        <f t="shared" si="23"/>
        <v>0</v>
      </c>
      <c r="I89" s="48"/>
      <c r="J89" s="45">
        <f t="shared" si="24"/>
        <v>0</v>
      </c>
      <c r="K89" s="48">
        <f t="shared" si="25"/>
        <v>0</v>
      </c>
      <c r="L89" s="45">
        <f t="shared" si="26"/>
        <v>0</v>
      </c>
      <c r="M89" s="84">
        <f t="shared" si="27"/>
        <v>0</v>
      </c>
      <c r="N89" s="48">
        <f t="shared" si="28"/>
        <v>1</v>
      </c>
      <c r="O89" s="45">
        <f t="shared" si="29"/>
        <v>560</v>
      </c>
      <c r="P89" s="84">
        <f t="shared" si="30"/>
        <v>1</v>
      </c>
    </row>
    <row r="90" s="1" customFormat="1" ht="30" customHeight="1" spans="1:16">
      <c r="A90" s="38" t="s">
        <v>225</v>
      </c>
      <c r="B90" s="88" t="s">
        <v>226</v>
      </c>
      <c r="C90" s="86" t="s">
        <v>87</v>
      </c>
      <c r="D90" s="87" t="s">
        <v>145</v>
      </c>
      <c r="E90" s="42">
        <v>3200</v>
      </c>
      <c r="F90" s="43">
        <f t="shared" si="22"/>
        <v>6400</v>
      </c>
      <c r="G90" s="48"/>
      <c r="H90" s="45">
        <f t="shared" si="23"/>
        <v>0</v>
      </c>
      <c r="I90" s="48"/>
      <c r="J90" s="45">
        <f t="shared" si="24"/>
        <v>0</v>
      </c>
      <c r="K90" s="48">
        <f t="shared" si="25"/>
        <v>0</v>
      </c>
      <c r="L90" s="45">
        <f t="shared" si="26"/>
        <v>0</v>
      </c>
      <c r="M90" s="84">
        <f t="shared" si="27"/>
        <v>0</v>
      </c>
      <c r="N90" s="48">
        <f t="shared" si="28"/>
        <v>2</v>
      </c>
      <c r="O90" s="45">
        <f t="shared" si="29"/>
        <v>6400</v>
      </c>
      <c r="P90" s="84">
        <f t="shared" si="30"/>
        <v>1</v>
      </c>
    </row>
    <row r="91" s="1" customFormat="1" ht="21" customHeight="1" spans="1:16">
      <c r="A91" s="50"/>
      <c r="B91" s="46" t="s">
        <v>227</v>
      </c>
      <c r="C91" s="40"/>
      <c r="D91" s="41"/>
      <c r="E91" s="42"/>
      <c r="F91" s="47">
        <f t="shared" ref="F91:J91" si="31">SUM(F76:F90)</f>
        <v>1656880</v>
      </c>
      <c r="G91" s="48"/>
      <c r="H91" s="47">
        <f t="shared" si="31"/>
        <v>104500</v>
      </c>
      <c r="I91" s="48"/>
      <c r="J91" s="47">
        <f t="shared" si="31"/>
        <v>0</v>
      </c>
      <c r="K91" s="48"/>
      <c r="L91" s="47">
        <f>SUM(L76:L90)</f>
        <v>104500</v>
      </c>
      <c r="M91" s="84"/>
      <c r="N91" s="48"/>
      <c r="O91" s="47">
        <f>SUM(O76:O90)</f>
        <v>1552380</v>
      </c>
      <c r="P91" s="84"/>
    </row>
    <row r="92" s="1" customFormat="1" ht="21" customHeight="1" spans="1:16">
      <c r="A92" s="50"/>
      <c r="B92" s="49"/>
      <c r="C92" s="40"/>
      <c r="D92" s="41"/>
      <c r="E92" s="42"/>
      <c r="F92" s="43"/>
      <c r="G92" s="48"/>
      <c r="H92" s="45"/>
      <c r="I92" s="48"/>
      <c r="J92" s="45"/>
      <c r="K92" s="48"/>
      <c r="L92" s="45"/>
      <c r="M92" s="84"/>
      <c r="N92" s="48"/>
      <c r="O92" s="45"/>
      <c r="P92" s="84"/>
    </row>
    <row r="93" s="1" customFormat="1" ht="21" customHeight="1" spans="1:16">
      <c r="A93" s="50">
        <v>2.4</v>
      </c>
      <c r="B93" s="49" t="s">
        <v>228</v>
      </c>
      <c r="C93" s="40"/>
      <c r="D93" s="41"/>
      <c r="E93" s="42"/>
      <c r="F93" s="43"/>
      <c r="G93" s="48"/>
      <c r="H93" s="45"/>
      <c r="I93" s="48"/>
      <c r="J93" s="45"/>
      <c r="K93" s="48"/>
      <c r="L93" s="45"/>
      <c r="M93" s="84"/>
      <c r="N93" s="48"/>
      <c r="O93" s="45"/>
      <c r="P93" s="84"/>
    </row>
    <row r="94" s="1" customFormat="1" ht="21" customHeight="1" spans="1:16">
      <c r="A94" s="50" t="s">
        <v>229</v>
      </c>
      <c r="B94" s="49" t="s">
        <v>230</v>
      </c>
      <c r="C94" s="40"/>
      <c r="D94" s="41"/>
      <c r="E94" s="42"/>
      <c r="F94" s="43"/>
      <c r="G94" s="48"/>
      <c r="H94" s="45"/>
      <c r="I94" s="48"/>
      <c r="J94" s="45"/>
      <c r="K94" s="48"/>
      <c r="L94" s="45"/>
      <c r="M94" s="84"/>
      <c r="N94" s="48"/>
      <c r="O94" s="45"/>
      <c r="P94" s="84"/>
    </row>
    <row r="95" s="1" customFormat="1" ht="21" customHeight="1" spans="1:16">
      <c r="A95" s="38" t="s">
        <v>231</v>
      </c>
      <c r="B95" s="66" t="s">
        <v>84</v>
      </c>
      <c r="C95" s="67" t="s">
        <v>91</v>
      </c>
      <c r="D95" s="53" t="s">
        <v>82</v>
      </c>
      <c r="E95" s="54">
        <v>76000</v>
      </c>
      <c r="F95" s="55">
        <f>E95*D95</f>
        <v>76000</v>
      </c>
      <c r="G95" s="44">
        <v>0.25</v>
      </c>
      <c r="H95" s="45">
        <f>G95*E95</f>
        <v>19000</v>
      </c>
      <c r="I95" s="48"/>
      <c r="J95" s="45">
        <f>I95*E95</f>
        <v>0</v>
      </c>
      <c r="K95" s="48">
        <f>G95+I95</f>
        <v>0.25</v>
      </c>
      <c r="L95" s="45">
        <f>K95*E95</f>
        <v>19000</v>
      </c>
      <c r="M95" s="84">
        <f>K95/D95</f>
        <v>0.25</v>
      </c>
      <c r="N95" s="48">
        <f>D95-K95</f>
        <v>0.75</v>
      </c>
      <c r="O95" s="45">
        <f>N95*E95</f>
        <v>57000</v>
      </c>
      <c r="P95" s="84">
        <f>N95/D95</f>
        <v>0.75</v>
      </c>
    </row>
    <row r="96" s="1" customFormat="1" ht="21" customHeight="1" spans="1:16">
      <c r="A96" s="38" t="s">
        <v>232</v>
      </c>
      <c r="B96" s="66" t="s">
        <v>233</v>
      </c>
      <c r="C96" s="67" t="s">
        <v>87</v>
      </c>
      <c r="D96" s="53" t="s">
        <v>145</v>
      </c>
      <c r="E96" s="54">
        <v>18600</v>
      </c>
      <c r="F96" s="55">
        <f t="shared" ref="F96:F108" si="32">E96*D96</f>
        <v>37200</v>
      </c>
      <c r="G96" s="48"/>
      <c r="H96" s="45">
        <f t="shared" ref="H96:H108" si="33">G96*E96</f>
        <v>0</v>
      </c>
      <c r="I96" s="48"/>
      <c r="J96" s="45">
        <f t="shared" ref="J96:J108" si="34">I96*E96</f>
        <v>0</v>
      </c>
      <c r="K96" s="48">
        <f t="shared" ref="K96:K108" si="35">G96+I96</f>
        <v>0</v>
      </c>
      <c r="L96" s="45">
        <f t="shared" ref="L96:L108" si="36">K96*E96</f>
        <v>0</v>
      </c>
      <c r="M96" s="84">
        <f t="shared" ref="M96:M108" si="37">K96/D96</f>
        <v>0</v>
      </c>
      <c r="N96" s="48">
        <f t="shared" ref="N96:N108" si="38">D96-K96</f>
        <v>2</v>
      </c>
      <c r="O96" s="45">
        <f t="shared" ref="O96:O108" si="39">N96*E96</f>
        <v>37200</v>
      </c>
      <c r="P96" s="84">
        <f t="shared" ref="P96:P108" si="40">N96/D96</f>
        <v>1</v>
      </c>
    </row>
    <row r="97" s="1" customFormat="1" ht="66" customHeight="1" spans="1:16">
      <c r="A97" s="38" t="s">
        <v>234</v>
      </c>
      <c r="B97" s="66" t="s">
        <v>235</v>
      </c>
      <c r="C97" s="67" t="s">
        <v>87</v>
      </c>
      <c r="D97" s="53" t="s">
        <v>88</v>
      </c>
      <c r="E97" s="54">
        <v>90000</v>
      </c>
      <c r="F97" s="55">
        <f t="shared" si="32"/>
        <v>540000</v>
      </c>
      <c r="G97" s="48"/>
      <c r="H97" s="45">
        <f t="shared" si="33"/>
        <v>0</v>
      </c>
      <c r="I97" s="48"/>
      <c r="J97" s="45">
        <f t="shared" si="34"/>
        <v>0</v>
      </c>
      <c r="K97" s="48">
        <f t="shared" si="35"/>
        <v>0</v>
      </c>
      <c r="L97" s="45">
        <f t="shared" si="36"/>
        <v>0</v>
      </c>
      <c r="M97" s="84">
        <f t="shared" si="37"/>
        <v>0</v>
      </c>
      <c r="N97" s="48">
        <f t="shared" si="38"/>
        <v>6</v>
      </c>
      <c r="O97" s="45">
        <f t="shared" si="39"/>
        <v>540000</v>
      </c>
      <c r="P97" s="84">
        <f t="shared" si="40"/>
        <v>1</v>
      </c>
    </row>
    <row r="98" s="1" customFormat="1" ht="33" customHeight="1" spans="1:16">
      <c r="A98" s="38" t="s">
        <v>236</v>
      </c>
      <c r="B98" s="66" t="s">
        <v>237</v>
      </c>
      <c r="C98" s="67" t="s">
        <v>171</v>
      </c>
      <c r="D98" s="53" t="s">
        <v>238</v>
      </c>
      <c r="E98" s="54">
        <v>1800</v>
      </c>
      <c r="F98" s="55">
        <f t="shared" si="32"/>
        <v>280800</v>
      </c>
      <c r="G98" s="44">
        <v>78</v>
      </c>
      <c r="H98" s="45">
        <f t="shared" si="33"/>
        <v>140400</v>
      </c>
      <c r="I98" s="48"/>
      <c r="J98" s="45">
        <f t="shared" si="34"/>
        <v>0</v>
      </c>
      <c r="K98" s="48">
        <f t="shared" si="35"/>
        <v>78</v>
      </c>
      <c r="L98" s="45">
        <f t="shared" si="36"/>
        <v>140400</v>
      </c>
      <c r="M98" s="84">
        <f t="shared" si="37"/>
        <v>0.5</v>
      </c>
      <c r="N98" s="48">
        <f t="shared" si="38"/>
        <v>78</v>
      </c>
      <c r="O98" s="45">
        <f t="shared" si="39"/>
        <v>140400</v>
      </c>
      <c r="P98" s="84">
        <f t="shared" si="40"/>
        <v>0.5</v>
      </c>
    </row>
    <row r="99" s="1" customFormat="1" ht="21" customHeight="1" spans="1:16">
      <c r="A99" s="38" t="s">
        <v>239</v>
      </c>
      <c r="B99" s="66" t="s">
        <v>240</v>
      </c>
      <c r="C99" s="67" t="s">
        <v>91</v>
      </c>
      <c r="D99" s="53" t="s">
        <v>82</v>
      </c>
      <c r="E99" s="54">
        <v>180000</v>
      </c>
      <c r="F99" s="55">
        <f t="shared" si="32"/>
        <v>180000</v>
      </c>
      <c r="G99" s="48"/>
      <c r="H99" s="45">
        <f t="shared" si="33"/>
        <v>0</v>
      </c>
      <c r="I99" s="48"/>
      <c r="J99" s="45">
        <f t="shared" si="34"/>
        <v>0</v>
      </c>
      <c r="K99" s="48">
        <f t="shared" si="35"/>
        <v>0</v>
      </c>
      <c r="L99" s="45">
        <f t="shared" si="36"/>
        <v>0</v>
      </c>
      <c r="M99" s="84">
        <f t="shared" si="37"/>
        <v>0</v>
      </c>
      <c r="N99" s="48">
        <f t="shared" si="38"/>
        <v>1</v>
      </c>
      <c r="O99" s="45">
        <f t="shared" si="39"/>
        <v>180000</v>
      </c>
      <c r="P99" s="84">
        <f t="shared" si="40"/>
        <v>1</v>
      </c>
    </row>
    <row r="100" s="1" customFormat="1" ht="21" customHeight="1" spans="1:16">
      <c r="A100" s="50" t="s">
        <v>241</v>
      </c>
      <c r="B100" s="49" t="s">
        <v>242</v>
      </c>
      <c r="C100" s="40"/>
      <c r="D100" s="41"/>
      <c r="E100" s="42"/>
      <c r="F100" s="55"/>
      <c r="G100" s="48"/>
      <c r="H100" s="45"/>
      <c r="I100" s="48"/>
      <c r="J100" s="45"/>
      <c r="K100" s="48"/>
      <c r="L100" s="45"/>
      <c r="M100" s="84"/>
      <c r="N100" s="48"/>
      <c r="O100" s="45"/>
      <c r="P100" s="84"/>
    </row>
    <row r="101" s="1" customFormat="1" ht="45" customHeight="1" spans="1:16">
      <c r="A101" s="38" t="s">
        <v>243</v>
      </c>
      <c r="B101" s="66" t="s">
        <v>244</v>
      </c>
      <c r="C101" s="67" t="s">
        <v>91</v>
      </c>
      <c r="D101" s="53" t="s">
        <v>82</v>
      </c>
      <c r="E101" s="54">
        <v>260000</v>
      </c>
      <c r="F101" s="55">
        <f t="shared" si="32"/>
        <v>260000</v>
      </c>
      <c r="G101" s="48"/>
      <c r="H101" s="45">
        <f t="shared" si="33"/>
        <v>0</v>
      </c>
      <c r="I101" s="48"/>
      <c r="J101" s="45">
        <f t="shared" si="34"/>
        <v>0</v>
      </c>
      <c r="K101" s="48">
        <f t="shared" si="35"/>
        <v>0</v>
      </c>
      <c r="L101" s="45">
        <f t="shared" si="36"/>
        <v>0</v>
      </c>
      <c r="M101" s="84">
        <f t="shared" si="37"/>
        <v>0</v>
      </c>
      <c r="N101" s="48">
        <f t="shared" si="38"/>
        <v>1</v>
      </c>
      <c r="O101" s="45">
        <f t="shared" si="39"/>
        <v>260000</v>
      </c>
      <c r="P101" s="84">
        <f t="shared" si="40"/>
        <v>1</v>
      </c>
    </row>
    <row r="102" s="1" customFormat="1" ht="21" customHeight="1" spans="1:16">
      <c r="A102" s="38" t="s">
        <v>245</v>
      </c>
      <c r="B102" s="66" t="s">
        <v>246</v>
      </c>
      <c r="C102" s="67" t="s">
        <v>87</v>
      </c>
      <c r="D102" s="53" t="s">
        <v>154</v>
      </c>
      <c r="E102" s="54">
        <v>12000</v>
      </c>
      <c r="F102" s="55">
        <f t="shared" si="32"/>
        <v>312000</v>
      </c>
      <c r="G102" s="48"/>
      <c r="H102" s="45">
        <f t="shared" si="33"/>
        <v>0</v>
      </c>
      <c r="I102" s="48"/>
      <c r="J102" s="45">
        <f t="shared" si="34"/>
        <v>0</v>
      </c>
      <c r="K102" s="48">
        <f t="shared" si="35"/>
        <v>0</v>
      </c>
      <c r="L102" s="45">
        <f t="shared" si="36"/>
        <v>0</v>
      </c>
      <c r="M102" s="84">
        <f t="shared" si="37"/>
        <v>0</v>
      </c>
      <c r="N102" s="48">
        <f t="shared" si="38"/>
        <v>26</v>
      </c>
      <c r="O102" s="45">
        <f t="shared" si="39"/>
        <v>312000</v>
      </c>
      <c r="P102" s="84">
        <f t="shared" si="40"/>
        <v>1</v>
      </c>
    </row>
    <row r="103" s="1" customFormat="1" ht="21" customHeight="1" spans="1:16">
      <c r="A103" s="38" t="s">
        <v>247</v>
      </c>
      <c r="B103" s="66" t="s">
        <v>248</v>
      </c>
      <c r="C103" s="67" t="s">
        <v>87</v>
      </c>
      <c r="D103" s="53" t="s">
        <v>145</v>
      </c>
      <c r="E103" s="54">
        <v>8300</v>
      </c>
      <c r="F103" s="55">
        <f t="shared" si="32"/>
        <v>16600</v>
      </c>
      <c r="G103" s="48"/>
      <c r="H103" s="45">
        <f t="shared" si="33"/>
        <v>0</v>
      </c>
      <c r="I103" s="48"/>
      <c r="J103" s="45">
        <f t="shared" si="34"/>
        <v>0</v>
      </c>
      <c r="K103" s="48">
        <f t="shared" si="35"/>
        <v>0</v>
      </c>
      <c r="L103" s="45">
        <f t="shared" si="36"/>
        <v>0</v>
      </c>
      <c r="M103" s="84">
        <f t="shared" si="37"/>
        <v>0</v>
      </c>
      <c r="N103" s="48">
        <f t="shared" si="38"/>
        <v>2</v>
      </c>
      <c r="O103" s="45">
        <f t="shared" si="39"/>
        <v>16600</v>
      </c>
      <c r="P103" s="84">
        <f t="shared" si="40"/>
        <v>1</v>
      </c>
    </row>
    <row r="104" s="1" customFormat="1" ht="21" customHeight="1" spans="1:16">
      <c r="A104" s="38" t="s">
        <v>249</v>
      </c>
      <c r="B104" s="66" t="s">
        <v>250</v>
      </c>
      <c r="C104" s="67" t="s">
        <v>91</v>
      </c>
      <c r="D104" s="53" t="s">
        <v>82</v>
      </c>
      <c r="E104" s="54">
        <v>24000</v>
      </c>
      <c r="F104" s="55">
        <f t="shared" si="32"/>
        <v>24000</v>
      </c>
      <c r="G104" s="48"/>
      <c r="H104" s="45">
        <f t="shared" si="33"/>
        <v>0</v>
      </c>
      <c r="I104" s="48"/>
      <c r="J104" s="45">
        <f t="shared" si="34"/>
        <v>0</v>
      </c>
      <c r="K104" s="48">
        <f t="shared" si="35"/>
        <v>0</v>
      </c>
      <c r="L104" s="45">
        <f t="shared" si="36"/>
        <v>0</v>
      </c>
      <c r="M104" s="84">
        <f t="shared" si="37"/>
        <v>0</v>
      </c>
      <c r="N104" s="48">
        <f t="shared" si="38"/>
        <v>1</v>
      </c>
      <c r="O104" s="45">
        <f t="shared" si="39"/>
        <v>24000</v>
      </c>
      <c r="P104" s="84">
        <f t="shared" si="40"/>
        <v>1</v>
      </c>
    </row>
    <row r="105" s="1" customFormat="1" ht="30" customHeight="1" spans="1:16">
      <c r="A105" s="38" t="s">
        <v>251</v>
      </c>
      <c r="B105" s="66" t="s">
        <v>252</v>
      </c>
      <c r="C105" s="67" t="s">
        <v>171</v>
      </c>
      <c r="D105" s="53" t="s">
        <v>217</v>
      </c>
      <c r="E105" s="54">
        <v>2500</v>
      </c>
      <c r="F105" s="55">
        <f t="shared" si="32"/>
        <v>237500</v>
      </c>
      <c r="G105" s="48"/>
      <c r="H105" s="45">
        <f t="shared" si="33"/>
        <v>0</v>
      </c>
      <c r="I105" s="48"/>
      <c r="J105" s="45">
        <f t="shared" si="34"/>
        <v>0</v>
      </c>
      <c r="K105" s="48">
        <f t="shared" si="35"/>
        <v>0</v>
      </c>
      <c r="L105" s="45">
        <f t="shared" si="36"/>
        <v>0</v>
      </c>
      <c r="M105" s="84">
        <f t="shared" si="37"/>
        <v>0</v>
      </c>
      <c r="N105" s="48">
        <f t="shared" si="38"/>
        <v>95</v>
      </c>
      <c r="O105" s="45">
        <f t="shared" si="39"/>
        <v>237500</v>
      </c>
      <c r="P105" s="84">
        <f t="shared" si="40"/>
        <v>1</v>
      </c>
    </row>
    <row r="106" s="1" customFormat="1" ht="21" customHeight="1" spans="1:16">
      <c r="A106" s="50" t="s">
        <v>253</v>
      </c>
      <c r="B106" s="49" t="s">
        <v>107</v>
      </c>
      <c r="C106" s="40"/>
      <c r="D106" s="41"/>
      <c r="E106" s="42"/>
      <c r="F106" s="55"/>
      <c r="G106" s="48"/>
      <c r="H106" s="45"/>
      <c r="I106" s="48"/>
      <c r="J106" s="45"/>
      <c r="K106" s="48"/>
      <c r="L106" s="45"/>
      <c r="M106" s="84"/>
      <c r="N106" s="48"/>
      <c r="O106" s="45"/>
      <c r="P106" s="84"/>
    </row>
    <row r="107" s="1" customFormat="1" ht="30" customHeight="1" spans="1:16">
      <c r="A107" s="38" t="s">
        <v>254</v>
      </c>
      <c r="B107" s="66" t="s">
        <v>255</v>
      </c>
      <c r="C107" s="67" t="s">
        <v>91</v>
      </c>
      <c r="D107" s="53" t="s">
        <v>82</v>
      </c>
      <c r="E107" s="54">
        <v>38000</v>
      </c>
      <c r="F107" s="55">
        <f t="shared" si="32"/>
        <v>38000</v>
      </c>
      <c r="G107" s="48"/>
      <c r="H107" s="45">
        <f t="shared" si="33"/>
        <v>0</v>
      </c>
      <c r="I107" s="48"/>
      <c r="J107" s="45">
        <f t="shared" si="34"/>
        <v>0</v>
      </c>
      <c r="K107" s="48">
        <f t="shared" si="35"/>
        <v>0</v>
      </c>
      <c r="L107" s="45">
        <f t="shared" si="36"/>
        <v>0</v>
      </c>
      <c r="M107" s="84">
        <f t="shared" si="37"/>
        <v>0</v>
      </c>
      <c r="N107" s="48">
        <f t="shared" si="38"/>
        <v>1</v>
      </c>
      <c r="O107" s="45">
        <f t="shared" si="39"/>
        <v>38000</v>
      </c>
      <c r="P107" s="84">
        <f t="shared" si="40"/>
        <v>1</v>
      </c>
    </row>
    <row r="108" s="1" customFormat="1" ht="30" customHeight="1" spans="1:16">
      <c r="A108" s="38" t="s">
        <v>256</v>
      </c>
      <c r="B108" s="66" t="s">
        <v>257</v>
      </c>
      <c r="C108" s="67" t="s">
        <v>91</v>
      </c>
      <c r="D108" s="53" t="s">
        <v>82</v>
      </c>
      <c r="E108" s="54">
        <v>36000</v>
      </c>
      <c r="F108" s="55">
        <f t="shared" si="32"/>
        <v>36000</v>
      </c>
      <c r="G108" s="48"/>
      <c r="H108" s="45">
        <f t="shared" si="33"/>
        <v>0</v>
      </c>
      <c r="I108" s="48"/>
      <c r="J108" s="45">
        <f t="shared" si="34"/>
        <v>0</v>
      </c>
      <c r="K108" s="48">
        <f t="shared" si="35"/>
        <v>0</v>
      </c>
      <c r="L108" s="45">
        <f t="shared" si="36"/>
        <v>0</v>
      </c>
      <c r="M108" s="84">
        <f t="shared" si="37"/>
        <v>0</v>
      </c>
      <c r="N108" s="48">
        <f t="shared" si="38"/>
        <v>1</v>
      </c>
      <c r="O108" s="45">
        <f t="shared" si="39"/>
        <v>36000</v>
      </c>
      <c r="P108" s="84">
        <f t="shared" si="40"/>
        <v>1</v>
      </c>
    </row>
    <row r="109" s="1" customFormat="1" ht="21" customHeight="1" spans="1:16">
      <c r="A109" s="50"/>
      <c r="B109" s="46" t="s">
        <v>258</v>
      </c>
      <c r="C109" s="40"/>
      <c r="D109" s="41"/>
      <c r="E109" s="42"/>
      <c r="F109" s="47">
        <f t="shared" ref="F109:J109" si="41">SUM(F95:F108)</f>
        <v>2038100</v>
      </c>
      <c r="G109" s="48"/>
      <c r="H109" s="47">
        <f t="shared" si="41"/>
        <v>159400</v>
      </c>
      <c r="I109" s="48"/>
      <c r="J109" s="47">
        <f t="shared" si="41"/>
        <v>0</v>
      </c>
      <c r="K109" s="48"/>
      <c r="L109" s="47">
        <f>SUM(L95:L108)</f>
        <v>159400</v>
      </c>
      <c r="M109" s="84"/>
      <c r="N109" s="48"/>
      <c r="O109" s="47">
        <f>SUM(O95:O108)</f>
        <v>1878700</v>
      </c>
      <c r="P109" s="84"/>
    </row>
    <row r="110" s="1" customFormat="1" ht="21" customHeight="1" spans="1:16">
      <c r="A110" s="50"/>
      <c r="B110" s="49"/>
      <c r="C110" s="40"/>
      <c r="D110" s="41"/>
      <c r="E110" s="42"/>
      <c r="F110" s="43"/>
      <c r="G110" s="48"/>
      <c r="H110" s="45"/>
      <c r="I110" s="48"/>
      <c r="J110" s="45"/>
      <c r="K110" s="48"/>
      <c r="L110" s="45"/>
      <c r="M110" s="84"/>
      <c r="N110" s="48"/>
      <c r="O110" s="45"/>
      <c r="P110" s="84"/>
    </row>
    <row r="111" s="1" customFormat="1" ht="21" customHeight="1" spans="1:16">
      <c r="A111" s="50">
        <v>2.5</v>
      </c>
      <c r="B111" s="49" t="s">
        <v>259</v>
      </c>
      <c r="C111" s="40"/>
      <c r="D111" s="41"/>
      <c r="E111" s="42"/>
      <c r="F111" s="43"/>
      <c r="G111" s="48"/>
      <c r="H111" s="45"/>
      <c r="I111" s="48"/>
      <c r="J111" s="45"/>
      <c r="K111" s="48"/>
      <c r="L111" s="45"/>
      <c r="M111" s="84"/>
      <c r="N111" s="48"/>
      <c r="O111" s="45"/>
      <c r="P111" s="84"/>
    </row>
    <row r="112" s="1" customFormat="1" ht="21" customHeight="1" spans="1:16">
      <c r="A112" s="38" t="s">
        <v>260</v>
      </c>
      <c r="B112" s="85" t="s">
        <v>261</v>
      </c>
      <c r="C112" s="91" t="s">
        <v>68</v>
      </c>
      <c r="D112" s="41">
        <v>1</v>
      </c>
      <c r="E112" s="42">
        <v>714426</v>
      </c>
      <c r="F112" s="43">
        <f>E112*D112</f>
        <v>714426</v>
      </c>
      <c r="G112" s="48"/>
      <c r="H112" s="45">
        <f>G112*E112</f>
        <v>0</v>
      </c>
      <c r="I112" s="48"/>
      <c r="J112" s="45">
        <f>I112*E112</f>
        <v>0</v>
      </c>
      <c r="K112" s="48">
        <f>G112+I112</f>
        <v>0</v>
      </c>
      <c r="L112" s="45">
        <f>K112*E112</f>
        <v>0</v>
      </c>
      <c r="M112" s="84">
        <f>K112/D112</f>
        <v>0</v>
      </c>
      <c r="N112" s="48">
        <f>D112-K112</f>
        <v>1</v>
      </c>
      <c r="O112" s="45">
        <f>N112*E112</f>
        <v>714426</v>
      </c>
      <c r="P112" s="84">
        <f>N112/D112</f>
        <v>1</v>
      </c>
    </row>
    <row r="113" s="1" customFormat="1" ht="32" customHeight="1" spans="1:16">
      <c r="A113" s="38" t="s">
        <v>262</v>
      </c>
      <c r="B113" s="85" t="s">
        <v>263</v>
      </c>
      <c r="C113" s="91" t="s">
        <v>87</v>
      </c>
      <c r="D113" s="41">
        <v>3</v>
      </c>
      <c r="E113" s="42">
        <v>56000</v>
      </c>
      <c r="F113" s="43">
        <f>E113*D113</f>
        <v>168000</v>
      </c>
      <c r="G113" s="48"/>
      <c r="H113" s="45">
        <f>G113*E113</f>
        <v>0</v>
      </c>
      <c r="I113" s="48"/>
      <c r="J113" s="45">
        <f>I113*E113</f>
        <v>0</v>
      </c>
      <c r="K113" s="48">
        <f>G113+I113</f>
        <v>0</v>
      </c>
      <c r="L113" s="45">
        <f>K113*E113</f>
        <v>0</v>
      </c>
      <c r="M113" s="84">
        <f>K113/D113</f>
        <v>0</v>
      </c>
      <c r="N113" s="48">
        <f>D113-K113</f>
        <v>3</v>
      </c>
      <c r="O113" s="45">
        <f>N113*E113</f>
        <v>168000</v>
      </c>
      <c r="P113" s="84">
        <f>N113/D113</f>
        <v>1</v>
      </c>
    </row>
    <row r="114" s="1" customFormat="1" ht="30" customHeight="1" spans="1:16">
      <c r="A114" s="38" t="s">
        <v>264</v>
      </c>
      <c r="B114" s="85" t="s">
        <v>265</v>
      </c>
      <c r="C114" s="91" t="s">
        <v>87</v>
      </c>
      <c r="D114" s="41">
        <v>2</v>
      </c>
      <c r="E114" s="42">
        <v>386000</v>
      </c>
      <c r="F114" s="43">
        <f>E114*D114</f>
        <v>772000</v>
      </c>
      <c r="G114" s="48"/>
      <c r="H114" s="45">
        <f>G114*E114</f>
        <v>0</v>
      </c>
      <c r="I114" s="48"/>
      <c r="J114" s="45">
        <f>I114*E114</f>
        <v>0</v>
      </c>
      <c r="K114" s="48">
        <f>G114+I114</f>
        <v>0</v>
      </c>
      <c r="L114" s="45">
        <f>K114*E114</f>
        <v>0</v>
      </c>
      <c r="M114" s="84">
        <f>K114/D114</f>
        <v>0</v>
      </c>
      <c r="N114" s="48">
        <f>D114-K114</f>
        <v>2</v>
      </c>
      <c r="O114" s="45">
        <f>N114*E114</f>
        <v>772000</v>
      </c>
      <c r="P114" s="84">
        <f>N114/D114</f>
        <v>1</v>
      </c>
    </row>
    <row r="115" s="1" customFormat="1" ht="21" customHeight="1" spans="1:16">
      <c r="A115" s="38" t="s">
        <v>266</v>
      </c>
      <c r="B115" s="85" t="s">
        <v>267</v>
      </c>
      <c r="C115" s="91" t="s">
        <v>91</v>
      </c>
      <c r="D115" s="41">
        <v>1</v>
      </c>
      <c r="E115" s="42">
        <v>140000</v>
      </c>
      <c r="F115" s="43">
        <f>E115*D115</f>
        <v>140000</v>
      </c>
      <c r="G115" s="48"/>
      <c r="H115" s="45">
        <f>G115*E115</f>
        <v>0</v>
      </c>
      <c r="I115" s="48"/>
      <c r="J115" s="45">
        <f>I115*E115</f>
        <v>0</v>
      </c>
      <c r="K115" s="48">
        <f>G115+I115</f>
        <v>0</v>
      </c>
      <c r="L115" s="45">
        <f>K115*E115</f>
        <v>0</v>
      </c>
      <c r="M115" s="84">
        <f>K115/D115</f>
        <v>0</v>
      </c>
      <c r="N115" s="48">
        <f>D115-K115</f>
        <v>1</v>
      </c>
      <c r="O115" s="45">
        <f>N115*E115</f>
        <v>140000</v>
      </c>
      <c r="P115" s="84">
        <f>N115/D115</f>
        <v>1</v>
      </c>
    </row>
    <row r="116" s="1" customFormat="1" ht="21" customHeight="1" spans="1:16">
      <c r="A116" s="50"/>
      <c r="B116" s="46" t="s">
        <v>268</v>
      </c>
      <c r="C116" s="40"/>
      <c r="D116" s="41"/>
      <c r="E116" s="42"/>
      <c r="F116" s="47">
        <f t="shared" ref="F116:J116" si="42">SUM(F112:F115)</f>
        <v>1794426</v>
      </c>
      <c r="G116" s="48"/>
      <c r="H116" s="47">
        <f t="shared" si="42"/>
        <v>0</v>
      </c>
      <c r="I116" s="48"/>
      <c r="J116" s="47">
        <f t="shared" si="42"/>
        <v>0</v>
      </c>
      <c r="K116" s="48"/>
      <c r="L116" s="47">
        <f>SUM(L112:L115)</f>
        <v>0</v>
      </c>
      <c r="M116" s="84"/>
      <c r="N116" s="48"/>
      <c r="O116" s="47">
        <f>SUM(O112:O115)</f>
        <v>1794426</v>
      </c>
      <c r="P116" s="84"/>
    </row>
    <row r="117" s="1" customFormat="1" ht="21" customHeight="1" spans="1:16">
      <c r="A117" s="50"/>
      <c r="B117" s="46" t="s">
        <v>269</v>
      </c>
      <c r="C117" s="40"/>
      <c r="D117" s="41"/>
      <c r="E117" s="42"/>
      <c r="F117" s="47">
        <f t="shared" ref="F117:J117" si="43">F42+F72+F91+F109+F116</f>
        <v>9552918</v>
      </c>
      <c r="G117" s="48"/>
      <c r="H117" s="47">
        <f t="shared" si="43"/>
        <v>1271946</v>
      </c>
      <c r="I117" s="48"/>
      <c r="J117" s="47">
        <f t="shared" si="43"/>
        <v>0</v>
      </c>
      <c r="K117" s="48"/>
      <c r="L117" s="47">
        <f>L42+L72+L91+L109+L116</f>
        <v>1271946</v>
      </c>
      <c r="M117" s="84"/>
      <c r="N117" s="48"/>
      <c r="O117" s="47">
        <f>O42+O72+O91+O109+O116</f>
        <v>8280972</v>
      </c>
      <c r="P117" s="84"/>
    </row>
    <row r="118" s="1" customFormat="1" ht="21" customHeight="1" spans="1:16">
      <c r="A118" s="50"/>
      <c r="B118" s="49"/>
      <c r="C118" s="40"/>
      <c r="D118" s="41"/>
      <c r="E118" s="42"/>
      <c r="F118" s="43"/>
      <c r="G118" s="48"/>
      <c r="H118" s="45"/>
      <c r="I118" s="48"/>
      <c r="J118" s="45"/>
      <c r="K118" s="48"/>
      <c r="L118" s="45"/>
      <c r="M118" s="84"/>
      <c r="N118" s="48"/>
      <c r="O118" s="45"/>
      <c r="P118" s="84"/>
    </row>
    <row r="119" s="1" customFormat="1" ht="21" customHeight="1" spans="1:16">
      <c r="A119" s="50"/>
      <c r="B119" s="49" t="s">
        <v>55</v>
      </c>
      <c r="C119" s="40"/>
      <c r="D119" s="41"/>
      <c r="E119" s="42"/>
      <c r="F119" s="43"/>
      <c r="G119" s="48"/>
      <c r="H119" s="45"/>
      <c r="I119" s="48"/>
      <c r="J119" s="45"/>
      <c r="K119" s="48"/>
      <c r="L119" s="45"/>
      <c r="M119" s="84"/>
      <c r="N119" s="48"/>
      <c r="O119" s="45"/>
      <c r="P119" s="84"/>
    </row>
    <row r="120" s="1" customFormat="1" ht="21" customHeight="1" spans="1:16">
      <c r="A120" s="50">
        <v>3</v>
      </c>
      <c r="B120" s="49" t="s">
        <v>56</v>
      </c>
      <c r="C120" s="40"/>
      <c r="D120" s="41"/>
      <c r="E120" s="42"/>
      <c r="F120" s="43"/>
      <c r="G120" s="48"/>
      <c r="H120" s="45"/>
      <c r="I120" s="48"/>
      <c r="J120" s="45"/>
      <c r="K120" s="48"/>
      <c r="L120" s="45"/>
      <c r="M120" s="84"/>
      <c r="N120" s="48"/>
      <c r="O120" s="45"/>
      <c r="P120" s="84"/>
    </row>
    <row r="121" s="1" customFormat="1" ht="21" customHeight="1" spans="1:16">
      <c r="A121" s="50">
        <v>3.1</v>
      </c>
      <c r="B121" s="49" t="s">
        <v>77</v>
      </c>
      <c r="C121" s="40"/>
      <c r="D121" s="41"/>
      <c r="E121" s="42"/>
      <c r="F121" s="43"/>
      <c r="G121" s="48"/>
      <c r="H121" s="45"/>
      <c r="I121" s="48"/>
      <c r="J121" s="45"/>
      <c r="K121" s="48"/>
      <c r="L121" s="45"/>
      <c r="M121" s="84"/>
      <c r="N121" s="48"/>
      <c r="O121" s="45"/>
      <c r="P121" s="84"/>
    </row>
    <row r="122" s="1" customFormat="1" ht="21" customHeight="1" spans="1:16">
      <c r="A122" s="50" t="s">
        <v>270</v>
      </c>
      <c r="B122" s="92" t="s">
        <v>271</v>
      </c>
      <c r="C122" s="63"/>
      <c r="D122" s="93"/>
      <c r="E122" s="94"/>
      <c r="F122" s="95"/>
      <c r="G122" s="48"/>
      <c r="H122" s="45"/>
      <c r="I122" s="48"/>
      <c r="J122" s="45"/>
      <c r="K122" s="48"/>
      <c r="L122" s="45"/>
      <c r="M122" s="84"/>
      <c r="N122" s="48"/>
      <c r="O122" s="45"/>
      <c r="P122" s="84"/>
    </row>
    <row r="123" s="1" customFormat="1" ht="21" customHeight="1" spans="1:16">
      <c r="A123" s="50" t="s">
        <v>272</v>
      </c>
      <c r="B123" s="66" t="s">
        <v>81</v>
      </c>
      <c r="C123" s="67" t="s">
        <v>91</v>
      </c>
      <c r="D123" s="53" t="s">
        <v>82</v>
      </c>
      <c r="E123" s="54">
        <v>320000</v>
      </c>
      <c r="F123" s="55">
        <f>E123*D123</f>
        <v>320000</v>
      </c>
      <c r="G123" s="48"/>
      <c r="H123" s="45">
        <f>G123*E123</f>
        <v>0</v>
      </c>
      <c r="I123" s="48"/>
      <c r="J123" s="45">
        <f>I123*E123</f>
        <v>0</v>
      </c>
      <c r="K123" s="48">
        <f>G123+I123</f>
        <v>0</v>
      </c>
      <c r="L123" s="45">
        <f>K123*E123</f>
        <v>0</v>
      </c>
      <c r="M123" s="84">
        <f>K123/D123</f>
        <v>0</v>
      </c>
      <c r="N123" s="48">
        <f>D123-K123</f>
        <v>1</v>
      </c>
      <c r="O123" s="45">
        <f>N123*E123</f>
        <v>320000</v>
      </c>
      <c r="P123" s="84">
        <f>N123/D123</f>
        <v>1</v>
      </c>
    </row>
    <row r="124" s="1" customFormat="1" ht="32" customHeight="1" spans="1:16">
      <c r="A124" s="50" t="s">
        <v>273</v>
      </c>
      <c r="B124" s="66" t="s">
        <v>274</v>
      </c>
      <c r="C124" s="67" t="s">
        <v>91</v>
      </c>
      <c r="D124" s="53" t="s">
        <v>82</v>
      </c>
      <c r="E124" s="54">
        <v>840000</v>
      </c>
      <c r="F124" s="55">
        <f t="shared" ref="F124:F131" si="44">E124*D124</f>
        <v>840000</v>
      </c>
      <c r="G124" s="44">
        <v>0.25</v>
      </c>
      <c r="H124" s="45">
        <f t="shared" ref="H124:H131" si="45">G124*E124</f>
        <v>210000</v>
      </c>
      <c r="I124" s="48"/>
      <c r="J124" s="45">
        <f t="shared" ref="J124:J131" si="46">I124*E124</f>
        <v>0</v>
      </c>
      <c r="K124" s="48">
        <f t="shared" ref="K124:K131" si="47">G124+I124</f>
        <v>0.25</v>
      </c>
      <c r="L124" s="45">
        <f t="shared" ref="L124:L131" si="48">K124*E124</f>
        <v>210000</v>
      </c>
      <c r="M124" s="84">
        <f t="shared" ref="M124:M131" si="49">K124/D124</f>
        <v>0.25</v>
      </c>
      <c r="N124" s="48">
        <f t="shared" ref="N124:N131" si="50">D124-K124</f>
        <v>0.75</v>
      </c>
      <c r="O124" s="45">
        <f t="shared" ref="O124:O131" si="51">N124*E124</f>
        <v>630000</v>
      </c>
      <c r="P124" s="84">
        <f t="shared" ref="P124:P131" si="52">N124/D124</f>
        <v>0.75</v>
      </c>
    </row>
    <row r="125" s="1" customFormat="1" ht="32" customHeight="1" spans="1:16">
      <c r="A125" s="50" t="s">
        <v>275</v>
      </c>
      <c r="B125" s="66" t="s">
        <v>276</v>
      </c>
      <c r="C125" s="67" t="s">
        <v>91</v>
      </c>
      <c r="D125" s="53" t="s">
        <v>82</v>
      </c>
      <c r="E125" s="54">
        <v>610000</v>
      </c>
      <c r="F125" s="55">
        <f t="shared" si="44"/>
        <v>610000</v>
      </c>
      <c r="G125" s="44">
        <v>0.25</v>
      </c>
      <c r="H125" s="45">
        <f t="shared" si="45"/>
        <v>152500</v>
      </c>
      <c r="I125" s="48"/>
      <c r="J125" s="45">
        <f t="shared" si="46"/>
        <v>0</v>
      </c>
      <c r="K125" s="48">
        <f t="shared" si="47"/>
        <v>0.25</v>
      </c>
      <c r="L125" s="45">
        <f t="shared" si="48"/>
        <v>152500</v>
      </c>
      <c r="M125" s="84">
        <f t="shared" si="49"/>
        <v>0.25</v>
      </c>
      <c r="N125" s="48">
        <f t="shared" si="50"/>
        <v>0.75</v>
      </c>
      <c r="O125" s="45">
        <f t="shared" si="51"/>
        <v>457500</v>
      </c>
      <c r="P125" s="84">
        <f t="shared" si="52"/>
        <v>0.75</v>
      </c>
    </row>
    <row r="126" s="1" customFormat="1" ht="32" customHeight="1" spans="1:16">
      <c r="A126" s="50" t="s">
        <v>277</v>
      </c>
      <c r="B126" s="66" t="s">
        <v>278</v>
      </c>
      <c r="C126" s="67" t="s">
        <v>171</v>
      </c>
      <c r="D126" s="53" t="s">
        <v>279</v>
      </c>
      <c r="E126" s="54">
        <v>1800</v>
      </c>
      <c r="F126" s="55">
        <f t="shared" si="44"/>
        <v>216000</v>
      </c>
      <c r="G126" s="48"/>
      <c r="H126" s="45">
        <f t="shared" si="45"/>
        <v>0</v>
      </c>
      <c r="I126" s="48"/>
      <c r="J126" s="45">
        <f t="shared" si="46"/>
        <v>0</v>
      </c>
      <c r="K126" s="48">
        <f t="shared" si="47"/>
        <v>0</v>
      </c>
      <c r="L126" s="45">
        <f t="shared" si="48"/>
        <v>0</v>
      </c>
      <c r="M126" s="84">
        <f t="shared" si="49"/>
        <v>0</v>
      </c>
      <c r="N126" s="48">
        <f t="shared" si="50"/>
        <v>120</v>
      </c>
      <c r="O126" s="45">
        <f t="shared" si="51"/>
        <v>216000</v>
      </c>
      <c r="P126" s="84">
        <f t="shared" si="52"/>
        <v>1</v>
      </c>
    </row>
    <row r="127" s="1" customFormat="1" ht="17" customHeight="1" spans="1:16">
      <c r="A127" s="50" t="s">
        <v>280</v>
      </c>
      <c r="B127" s="66" t="s">
        <v>281</v>
      </c>
      <c r="C127" s="67" t="s">
        <v>91</v>
      </c>
      <c r="D127" s="53" t="s">
        <v>82</v>
      </c>
      <c r="E127" s="54">
        <v>270000</v>
      </c>
      <c r="F127" s="55">
        <f t="shared" si="44"/>
        <v>270000</v>
      </c>
      <c r="G127" s="48"/>
      <c r="H127" s="45">
        <f t="shared" si="45"/>
        <v>0</v>
      </c>
      <c r="I127" s="48"/>
      <c r="J127" s="45">
        <f t="shared" si="46"/>
        <v>0</v>
      </c>
      <c r="K127" s="48">
        <f t="shared" si="47"/>
        <v>0</v>
      </c>
      <c r="L127" s="45">
        <f t="shared" si="48"/>
        <v>0</v>
      </c>
      <c r="M127" s="84">
        <f t="shared" si="49"/>
        <v>0</v>
      </c>
      <c r="N127" s="48">
        <f t="shared" si="50"/>
        <v>1</v>
      </c>
      <c r="O127" s="45">
        <f t="shared" si="51"/>
        <v>270000</v>
      </c>
      <c r="P127" s="84">
        <f t="shared" si="52"/>
        <v>1</v>
      </c>
    </row>
    <row r="128" s="1" customFormat="1" ht="21" customHeight="1" spans="1:16">
      <c r="A128" s="50" t="s">
        <v>282</v>
      </c>
      <c r="B128" s="66" t="s">
        <v>283</v>
      </c>
      <c r="C128" s="67" t="s">
        <v>91</v>
      </c>
      <c r="D128" s="53" t="s">
        <v>82</v>
      </c>
      <c r="E128" s="54">
        <v>230000</v>
      </c>
      <c r="F128" s="55">
        <f t="shared" si="44"/>
        <v>230000</v>
      </c>
      <c r="G128" s="48"/>
      <c r="H128" s="45">
        <f t="shared" si="45"/>
        <v>0</v>
      </c>
      <c r="I128" s="48"/>
      <c r="J128" s="45">
        <f t="shared" si="46"/>
        <v>0</v>
      </c>
      <c r="K128" s="48">
        <f t="shared" si="47"/>
        <v>0</v>
      </c>
      <c r="L128" s="45">
        <f t="shared" si="48"/>
        <v>0</v>
      </c>
      <c r="M128" s="84">
        <f t="shared" si="49"/>
        <v>0</v>
      </c>
      <c r="N128" s="48">
        <f t="shared" si="50"/>
        <v>1</v>
      </c>
      <c r="O128" s="45">
        <f t="shared" si="51"/>
        <v>230000</v>
      </c>
      <c r="P128" s="84">
        <f t="shared" si="52"/>
        <v>1</v>
      </c>
    </row>
    <row r="129" s="1" customFormat="1" ht="25.5" spans="1:16">
      <c r="A129" s="50" t="s">
        <v>284</v>
      </c>
      <c r="B129" s="66" t="s">
        <v>285</v>
      </c>
      <c r="C129" s="67" t="s">
        <v>87</v>
      </c>
      <c r="D129" s="53" t="s">
        <v>159</v>
      </c>
      <c r="E129" s="54">
        <v>28000</v>
      </c>
      <c r="F129" s="55">
        <f t="shared" si="44"/>
        <v>84000</v>
      </c>
      <c r="G129" s="48"/>
      <c r="H129" s="45">
        <f t="shared" si="45"/>
        <v>0</v>
      </c>
      <c r="I129" s="48"/>
      <c r="J129" s="45">
        <f t="shared" si="46"/>
        <v>0</v>
      </c>
      <c r="K129" s="48">
        <f t="shared" si="47"/>
        <v>0</v>
      </c>
      <c r="L129" s="45">
        <f t="shared" si="48"/>
        <v>0</v>
      </c>
      <c r="M129" s="84">
        <f t="shared" si="49"/>
        <v>0</v>
      </c>
      <c r="N129" s="48">
        <f t="shared" si="50"/>
        <v>3</v>
      </c>
      <c r="O129" s="45">
        <f t="shared" si="51"/>
        <v>84000</v>
      </c>
      <c r="P129" s="84">
        <f t="shared" si="52"/>
        <v>1</v>
      </c>
    </row>
    <row r="130" s="1" customFormat="1" ht="33" customHeight="1" spans="1:16">
      <c r="A130" s="50" t="s">
        <v>286</v>
      </c>
      <c r="B130" s="66" t="s">
        <v>287</v>
      </c>
      <c r="C130" s="67" t="s">
        <v>91</v>
      </c>
      <c r="D130" s="53" t="s">
        <v>82</v>
      </c>
      <c r="E130" s="54">
        <v>83000</v>
      </c>
      <c r="F130" s="55">
        <f t="shared" si="44"/>
        <v>83000</v>
      </c>
      <c r="G130" s="48"/>
      <c r="H130" s="45">
        <f t="shared" si="45"/>
        <v>0</v>
      </c>
      <c r="I130" s="48"/>
      <c r="J130" s="45">
        <f t="shared" si="46"/>
        <v>0</v>
      </c>
      <c r="K130" s="48">
        <f t="shared" si="47"/>
        <v>0</v>
      </c>
      <c r="L130" s="45">
        <f t="shared" si="48"/>
        <v>0</v>
      </c>
      <c r="M130" s="84">
        <f t="shared" si="49"/>
        <v>0</v>
      </c>
      <c r="N130" s="48">
        <f t="shared" si="50"/>
        <v>1</v>
      </c>
      <c r="O130" s="45">
        <f t="shared" si="51"/>
        <v>83000</v>
      </c>
      <c r="P130" s="84">
        <f t="shared" si="52"/>
        <v>1</v>
      </c>
    </row>
    <row r="131" s="1" customFormat="1" ht="31" customHeight="1" spans="1:16">
      <c r="A131" s="50" t="s">
        <v>288</v>
      </c>
      <c r="B131" s="66" t="s">
        <v>289</v>
      </c>
      <c r="C131" s="67" t="s">
        <v>87</v>
      </c>
      <c r="D131" s="53" t="s">
        <v>290</v>
      </c>
      <c r="E131" s="54">
        <v>2200</v>
      </c>
      <c r="F131" s="55">
        <f t="shared" si="44"/>
        <v>19800</v>
      </c>
      <c r="G131" s="48"/>
      <c r="H131" s="45">
        <f t="shared" si="45"/>
        <v>0</v>
      </c>
      <c r="I131" s="48"/>
      <c r="J131" s="45">
        <f t="shared" si="46"/>
        <v>0</v>
      </c>
      <c r="K131" s="48">
        <f t="shared" si="47"/>
        <v>0</v>
      </c>
      <c r="L131" s="45">
        <f t="shared" si="48"/>
        <v>0</v>
      </c>
      <c r="M131" s="84">
        <f t="shared" si="49"/>
        <v>0</v>
      </c>
      <c r="N131" s="48">
        <f t="shared" si="50"/>
        <v>9</v>
      </c>
      <c r="O131" s="45">
        <f t="shared" si="51"/>
        <v>19800</v>
      </c>
      <c r="P131" s="84">
        <f t="shared" si="52"/>
        <v>1</v>
      </c>
    </row>
    <row r="132" s="1" customFormat="1" ht="21" customHeight="1" spans="1:16">
      <c r="A132" s="50"/>
      <c r="B132" s="46" t="s">
        <v>136</v>
      </c>
      <c r="C132" s="40"/>
      <c r="D132" s="41"/>
      <c r="E132" s="42"/>
      <c r="F132" s="47">
        <f t="shared" ref="F132:J132" si="53">SUM(F123:F131)</f>
        <v>2672800</v>
      </c>
      <c r="G132" s="48"/>
      <c r="H132" s="47">
        <f t="shared" si="53"/>
        <v>362500</v>
      </c>
      <c r="I132" s="48"/>
      <c r="J132" s="47">
        <f t="shared" si="53"/>
        <v>0</v>
      </c>
      <c r="K132" s="48"/>
      <c r="L132" s="47">
        <f>SUM(L123:L131)</f>
        <v>362500</v>
      </c>
      <c r="M132" s="84"/>
      <c r="N132" s="48"/>
      <c r="O132" s="47">
        <f>SUM(O123:O131)</f>
        <v>2310300</v>
      </c>
      <c r="P132" s="84"/>
    </row>
    <row r="133" s="1" customFormat="1" ht="21" customHeight="1" spans="1:16">
      <c r="A133" s="50"/>
      <c r="B133" s="49"/>
      <c r="C133" s="40"/>
      <c r="D133" s="41"/>
      <c r="E133" s="42"/>
      <c r="F133" s="43"/>
      <c r="G133" s="48"/>
      <c r="H133" s="45"/>
      <c r="I133" s="48"/>
      <c r="J133" s="45"/>
      <c r="K133" s="48"/>
      <c r="L133" s="45"/>
      <c r="M133" s="84"/>
      <c r="N133" s="48"/>
      <c r="O133" s="45"/>
      <c r="P133" s="84"/>
    </row>
    <row r="134" s="1" customFormat="1" ht="21" customHeight="1" spans="1:16">
      <c r="A134" s="50">
        <v>3.2</v>
      </c>
      <c r="B134" s="49" t="s">
        <v>137</v>
      </c>
      <c r="C134" s="40"/>
      <c r="D134" s="41"/>
      <c r="E134" s="42"/>
      <c r="F134" s="43"/>
      <c r="G134" s="48"/>
      <c r="H134" s="45"/>
      <c r="I134" s="48"/>
      <c r="J134" s="45"/>
      <c r="K134" s="48"/>
      <c r="L134" s="45"/>
      <c r="M134" s="84"/>
      <c r="N134" s="48"/>
      <c r="O134" s="45"/>
      <c r="P134" s="84"/>
    </row>
    <row r="135" s="1" customFormat="1" ht="21" customHeight="1" spans="1:16">
      <c r="A135" s="50" t="s">
        <v>291</v>
      </c>
      <c r="B135" s="49" t="s">
        <v>292</v>
      </c>
      <c r="C135" s="40"/>
      <c r="D135" s="41"/>
      <c r="E135" s="42"/>
      <c r="F135" s="43"/>
      <c r="G135" s="48"/>
      <c r="H135" s="45"/>
      <c r="I135" s="48"/>
      <c r="J135" s="45"/>
      <c r="K135" s="48"/>
      <c r="L135" s="45"/>
      <c r="M135" s="84"/>
      <c r="N135" s="48"/>
      <c r="O135" s="45"/>
      <c r="P135" s="84"/>
    </row>
    <row r="136" s="1" customFormat="1" ht="28" customHeight="1" spans="1:16">
      <c r="A136" s="38" t="s">
        <v>293</v>
      </c>
      <c r="B136" s="85" t="s">
        <v>294</v>
      </c>
      <c r="C136" s="86" t="s">
        <v>91</v>
      </c>
      <c r="D136" s="87" t="s">
        <v>82</v>
      </c>
      <c r="E136" s="42">
        <v>600000</v>
      </c>
      <c r="F136" s="43">
        <f>E136*D136</f>
        <v>600000</v>
      </c>
      <c r="G136" s="44">
        <v>0.25</v>
      </c>
      <c r="H136" s="45">
        <f>G136*E136</f>
        <v>150000</v>
      </c>
      <c r="I136" s="48"/>
      <c r="J136" s="45">
        <f>I136*E136</f>
        <v>0</v>
      </c>
      <c r="K136" s="48">
        <f>G136+I136</f>
        <v>0.25</v>
      </c>
      <c r="L136" s="45">
        <f>K136*E136</f>
        <v>150000</v>
      </c>
      <c r="M136" s="84">
        <f>K136/D136</f>
        <v>0.25</v>
      </c>
      <c r="N136" s="48">
        <f>D136-K136</f>
        <v>0.75</v>
      </c>
      <c r="O136" s="45">
        <f>N136*E136</f>
        <v>450000</v>
      </c>
      <c r="P136" s="84">
        <f>N136/D136</f>
        <v>0.75</v>
      </c>
    </row>
    <row r="137" s="1" customFormat="1" ht="30" customHeight="1" spans="1:16">
      <c r="A137" s="38" t="s">
        <v>295</v>
      </c>
      <c r="B137" s="85" t="s">
        <v>296</v>
      </c>
      <c r="C137" s="86" t="s">
        <v>91</v>
      </c>
      <c r="D137" s="87" t="s">
        <v>82</v>
      </c>
      <c r="E137" s="42">
        <v>78000</v>
      </c>
      <c r="F137" s="43">
        <f t="shared" ref="F137:F150" si="54">E137*D137</f>
        <v>78000</v>
      </c>
      <c r="G137" s="44">
        <v>0.25</v>
      </c>
      <c r="H137" s="45">
        <f t="shared" ref="H137:H150" si="55">G137*E137</f>
        <v>19500</v>
      </c>
      <c r="I137" s="48"/>
      <c r="J137" s="45">
        <f t="shared" ref="J137:J150" si="56">I137*E137</f>
        <v>0</v>
      </c>
      <c r="K137" s="48">
        <f t="shared" ref="K137:K150" si="57">G137+I137</f>
        <v>0.25</v>
      </c>
      <c r="L137" s="45">
        <f t="shared" ref="L137:L150" si="58">K137*E137</f>
        <v>19500</v>
      </c>
      <c r="M137" s="84">
        <f t="shared" ref="M137:M150" si="59">K137/D137</f>
        <v>0.25</v>
      </c>
      <c r="N137" s="48">
        <f t="shared" ref="N137:N150" si="60">D137-K137</f>
        <v>0.75</v>
      </c>
      <c r="O137" s="45">
        <f t="shared" ref="O137:O150" si="61">N137*E137</f>
        <v>58500</v>
      </c>
      <c r="P137" s="84">
        <f t="shared" ref="P137:P150" si="62">N137/D137</f>
        <v>0.75</v>
      </c>
    </row>
    <row r="138" s="1" customFormat="1" ht="21" customHeight="1" spans="1:16">
      <c r="A138" s="50" t="s">
        <v>297</v>
      </c>
      <c r="B138" s="96" t="s">
        <v>298</v>
      </c>
      <c r="C138" s="91"/>
      <c r="D138" s="41"/>
      <c r="E138" s="42"/>
      <c r="F138" s="43"/>
      <c r="G138" s="48"/>
      <c r="H138" s="45"/>
      <c r="I138" s="48"/>
      <c r="J138" s="45"/>
      <c r="K138" s="48"/>
      <c r="L138" s="45"/>
      <c r="M138" s="84"/>
      <c r="N138" s="48"/>
      <c r="O138" s="45"/>
      <c r="P138" s="84"/>
    </row>
    <row r="139" s="1" customFormat="1" ht="30" customHeight="1" spans="1:16">
      <c r="A139" s="38" t="s">
        <v>299</v>
      </c>
      <c r="B139" s="85" t="s">
        <v>300</v>
      </c>
      <c r="C139" s="86" t="s">
        <v>87</v>
      </c>
      <c r="D139" s="87" t="s">
        <v>301</v>
      </c>
      <c r="E139" s="42">
        <v>3600</v>
      </c>
      <c r="F139" s="43">
        <f t="shared" si="54"/>
        <v>180000</v>
      </c>
      <c r="G139" s="48"/>
      <c r="H139" s="45">
        <f t="shared" si="55"/>
        <v>0</v>
      </c>
      <c r="I139" s="48"/>
      <c r="J139" s="45">
        <f t="shared" si="56"/>
        <v>0</v>
      </c>
      <c r="K139" s="48">
        <f t="shared" si="57"/>
        <v>0</v>
      </c>
      <c r="L139" s="45">
        <f t="shared" si="58"/>
        <v>0</v>
      </c>
      <c r="M139" s="84">
        <f t="shared" si="59"/>
        <v>0</v>
      </c>
      <c r="N139" s="48">
        <f t="shared" si="60"/>
        <v>50</v>
      </c>
      <c r="O139" s="45">
        <f t="shared" si="61"/>
        <v>180000</v>
      </c>
      <c r="P139" s="84">
        <f t="shared" si="62"/>
        <v>1</v>
      </c>
    </row>
    <row r="140" s="1" customFormat="1" ht="21" customHeight="1" spans="1:16">
      <c r="A140" s="38" t="s">
        <v>302</v>
      </c>
      <c r="B140" s="85" t="s">
        <v>303</v>
      </c>
      <c r="C140" s="86" t="s">
        <v>91</v>
      </c>
      <c r="D140" s="87" t="s">
        <v>82</v>
      </c>
      <c r="E140" s="42">
        <v>38000</v>
      </c>
      <c r="F140" s="43">
        <f t="shared" si="54"/>
        <v>38000</v>
      </c>
      <c r="G140" s="44">
        <v>0.25</v>
      </c>
      <c r="H140" s="45">
        <f t="shared" si="55"/>
        <v>9500</v>
      </c>
      <c r="I140" s="48"/>
      <c r="J140" s="45">
        <f t="shared" si="56"/>
        <v>0</v>
      </c>
      <c r="K140" s="48">
        <f t="shared" si="57"/>
        <v>0.25</v>
      </c>
      <c r="L140" s="45">
        <f t="shared" si="58"/>
        <v>9500</v>
      </c>
      <c r="M140" s="84">
        <f t="shared" si="59"/>
        <v>0.25</v>
      </c>
      <c r="N140" s="48">
        <f t="shared" si="60"/>
        <v>0.75</v>
      </c>
      <c r="O140" s="45">
        <f t="shared" si="61"/>
        <v>28500</v>
      </c>
      <c r="P140" s="84">
        <f t="shared" si="62"/>
        <v>0.75</v>
      </c>
    </row>
    <row r="141" s="1" customFormat="1" ht="31" customHeight="1" spans="1:16">
      <c r="A141" s="38" t="s">
        <v>304</v>
      </c>
      <c r="B141" s="88" t="s">
        <v>305</v>
      </c>
      <c r="C141" s="86" t="s">
        <v>87</v>
      </c>
      <c r="D141" s="87" t="s">
        <v>306</v>
      </c>
      <c r="E141" s="42">
        <v>8500</v>
      </c>
      <c r="F141" s="43">
        <f t="shared" si="54"/>
        <v>68000</v>
      </c>
      <c r="G141" s="48"/>
      <c r="H141" s="45">
        <f t="shared" si="55"/>
        <v>0</v>
      </c>
      <c r="I141" s="48"/>
      <c r="J141" s="45">
        <f t="shared" si="56"/>
        <v>0</v>
      </c>
      <c r="K141" s="48">
        <f t="shared" si="57"/>
        <v>0</v>
      </c>
      <c r="L141" s="45">
        <f t="shared" si="58"/>
        <v>0</v>
      </c>
      <c r="M141" s="84">
        <f t="shared" si="59"/>
        <v>0</v>
      </c>
      <c r="N141" s="48">
        <f t="shared" si="60"/>
        <v>8</v>
      </c>
      <c r="O141" s="45">
        <f t="shared" si="61"/>
        <v>68000</v>
      </c>
      <c r="P141" s="84">
        <f t="shared" si="62"/>
        <v>1</v>
      </c>
    </row>
    <row r="142" s="1" customFormat="1" ht="30" customHeight="1" spans="1:16">
      <c r="A142" s="38" t="s">
        <v>307</v>
      </c>
      <c r="B142" s="88" t="s">
        <v>308</v>
      </c>
      <c r="C142" s="86" t="s">
        <v>87</v>
      </c>
      <c r="D142" s="87" t="s">
        <v>118</v>
      </c>
      <c r="E142" s="42">
        <v>8300</v>
      </c>
      <c r="F142" s="43">
        <f t="shared" si="54"/>
        <v>58100</v>
      </c>
      <c r="G142" s="48"/>
      <c r="H142" s="45">
        <f t="shared" si="55"/>
        <v>0</v>
      </c>
      <c r="I142" s="48"/>
      <c r="J142" s="45">
        <f t="shared" si="56"/>
        <v>0</v>
      </c>
      <c r="K142" s="48">
        <f t="shared" si="57"/>
        <v>0</v>
      </c>
      <c r="L142" s="45">
        <f t="shared" si="58"/>
        <v>0</v>
      </c>
      <c r="M142" s="84">
        <f t="shared" si="59"/>
        <v>0</v>
      </c>
      <c r="N142" s="48">
        <f t="shared" si="60"/>
        <v>7</v>
      </c>
      <c r="O142" s="45">
        <f t="shared" si="61"/>
        <v>58100</v>
      </c>
      <c r="P142" s="84">
        <f t="shared" si="62"/>
        <v>1</v>
      </c>
    </row>
    <row r="143" s="1" customFormat="1" ht="21" customHeight="1" spans="1:16">
      <c r="A143" s="38" t="s">
        <v>309</v>
      </c>
      <c r="B143" s="85" t="s">
        <v>310</v>
      </c>
      <c r="C143" s="86" t="s">
        <v>87</v>
      </c>
      <c r="D143" s="87" t="s">
        <v>82</v>
      </c>
      <c r="E143" s="42">
        <v>45000</v>
      </c>
      <c r="F143" s="43">
        <f t="shared" si="54"/>
        <v>45000</v>
      </c>
      <c r="G143" s="44">
        <v>1</v>
      </c>
      <c r="H143" s="45">
        <f t="shared" si="55"/>
        <v>45000</v>
      </c>
      <c r="I143" s="48"/>
      <c r="J143" s="45">
        <f t="shared" si="56"/>
        <v>0</v>
      </c>
      <c r="K143" s="48">
        <f t="shared" si="57"/>
        <v>1</v>
      </c>
      <c r="L143" s="45">
        <f t="shared" si="58"/>
        <v>45000</v>
      </c>
      <c r="M143" s="84">
        <f t="shared" si="59"/>
        <v>1</v>
      </c>
      <c r="N143" s="48">
        <f t="shared" si="60"/>
        <v>0</v>
      </c>
      <c r="O143" s="45">
        <f t="shared" si="61"/>
        <v>0</v>
      </c>
      <c r="P143" s="84">
        <f t="shared" si="62"/>
        <v>0</v>
      </c>
    </row>
    <row r="144" s="1" customFormat="1" ht="30" customHeight="1" spans="1:16">
      <c r="A144" s="38" t="s">
        <v>311</v>
      </c>
      <c r="B144" s="88" t="s">
        <v>312</v>
      </c>
      <c r="C144" s="86" t="s">
        <v>87</v>
      </c>
      <c r="D144" s="87" t="s">
        <v>145</v>
      </c>
      <c r="E144" s="42">
        <v>2200</v>
      </c>
      <c r="F144" s="43">
        <f t="shared" si="54"/>
        <v>4400</v>
      </c>
      <c r="G144" s="48"/>
      <c r="H144" s="45">
        <f t="shared" si="55"/>
        <v>0</v>
      </c>
      <c r="I144" s="48"/>
      <c r="J144" s="45">
        <f t="shared" si="56"/>
        <v>0</v>
      </c>
      <c r="K144" s="48">
        <f t="shared" si="57"/>
        <v>0</v>
      </c>
      <c r="L144" s="45">
        <f t="shared" si="58"/>
        <v>0</v>
      </c>
      <c r="M144" s="84">
        <f t="shared" si="59"/>
        <v>0</v>
      </c>
      <c r="N144" s="48">
        <f t="shared" si="60"/>
        <v>2</v>
      </c>
      <c r="O144" s="45">
        <f t="shared" si="61"/>
        <v>4400</v>
      </c>
      <c r="P144" s="84">
        <f t="shared" si="62"/>
        <v>1</v>
      </c>
    </row>
    <row r="145" s="1" customFormat="1" ht="21" customHeight="1" spans="1:16">
      <c r="A145" s="50" t="s">
        <v>313</v>
      </c>
      <c r="B145" s="96" t="s">
        <v>107</v>
      </c>
      <c r="C145" s="91"/>
      <c r="D145" s="41"/>
      <c r="E145" s="42"/>
      <c r="F145" s="43"/>
      <c r="G145" s="48"/>
      <c r="H145" s="45"/>
      <c r="I145" s="48"/>
      <c r="J145" s="45"/>
      <c r="K145" s="48"/>
      <c r="L145" s="45"/>
      <c r="M145" s="84"/>
      <c r="N145" s="48"/>
      <c r="O145" s="45"/>
      <c r="P145" s="84"/>
    </row>
    <row r="146" s="1" customFormat="1" ht="31" customHeight="1" spans="1:16">
      <c r="A146" s="38" t="s">
        <v>314</v>
      </c>
      <c r="B146" s="88" t="s">
        <v>315</v>
      </c>
      <c r="C146" s="86" t="s">
        <v>91</v>
      </c>
      <c r="D146" s="87" t="s">
        <v>82</v>
      </c>
      <c r="E146" s="42">
        <v>38000</v>
      </c>
      <c r="F146" s="43">
        <f t="shared" si="54"/>
        <v>38000</v>
      </c>
      <c r="G146" s="44">
        <v>0.25</v>
      </c>
      <c r="H146" s="45">
        <f t="shared" si="55"/>
        <v>9500</v>
      </c>
      <c r="I146" s="48"/>
      <c r="J146" s="45">
        <f t="shared" si="56"/>
        <v>0</v>
      </c>
      <c r="K146" s="48">
        <f t="shared" si="57"/>
        <v>0.25</v>
      </c>
      <c r="L146" s="45">
        <f t="shared" si="58"/>
        <v>9500</v>
      </c>
      <c r="M146" s="84">
        <f t="shared" si="59"/>
        <v>0.25</v>
      </c>
      <c r="N146" s="48">
        <f t="shared" si="60"/>
        <v>0.75</v>
      </c>
      <c r="O146" s="45">
        <f t="shared" si="61"/>
        <v>28500</v>
      </c>
      <c r="P146" s="84">
        <f t="shared" si="62"/>
        <v>0.75</v>
      </c>
    </row>
    <row r="147" s="1" customFormat="1" ht="31" customHeight="1" spans="1:16">
      <c r="A147" s="38" t="s">
        <v>316</v>
      </c>
      <c r="B147" s="88" t="s">
        <v>317</v>
      </c>
      <c r="C147" s="86" t="s">
        <v>87</v>
      </c>
      <c r="D147" s="87" t="s">
        <v>121</v>
      </c>
      <c r="E147" s="42">
        <v>26000</v>
      </c>
      <c r="F147" s="43">
        <f t="shared" si="54"/>
        <v>104000</v>
      </c>
      <c r="G147" s="48"/>
      <c r="H147" s="45">
        <f t="shared" si="55"/>
        <v>0</v>
      </c>
      <c r="I147" s="48"/>
      <c r="J147" s="45">
        <f t="shared" si="56"/>
        <v>0</v>
      </c>
      <c r="K147" s="48">
        <f t="shared" si="57"/>
        <v>0</v>
      </c>
      <c r="L147" s="45">
        <f t="shared" si="58"/>
        <v>0</v>
      </c>
      <c r="M147" s="84">
        <f t="shared" si="59"/>
        <v>0</v>
      </c>
      <c r="N147" s="48">
        <f t="shared" si="60"/>
        <v>4</v>
      </c>
      <c r="O147" s="45">
        <f t="shared" si="61"/>
        <v>104000</v>
      </c>
      <c r="P147" s="84">
        <f t="shared" si="62"/>
        <v>1</v>
      </c>
    </row>
    <row r="148" s="1" customFormat="1" ht="52" customHeight="1" spans="1:16">
      <c r="A148" s="38" t="s">
        <v>318</v>
      </c>
      <c r="B148" s="88" t="s">
        <v>319</v>
      </c>
      <c r="C148" s="86" t="s">
        <v>87</v>
      </c>
      <c r="D148" s="87" t="s">
        <v>320</v>
      </c>
      <c r="E148" s="42">
        <v>3200</v>
      </c>
      <c r="F148" s="43">
        <f t="shared" si="54"/>
        <v>51200</v>
      </c>
      <c r="G148" s="48"/>
      <c r="H148" s="45">
        <f t="shared" si="55"/>
        <v>0</v>
      </c>
      <c r="I148" s="48"/>
      <c r="J148" s="45">
        <f t="shared" si="56"/>
        <v>0</v>
      </c>
      <c r="K148" s="48">
        <f t="shared" si="57"/>
        <v>0</v>
      </c>
      <c r="L148" s="45">
        <f t="shared" si="58"/>
        <v>0</v>
      </c>
      <c r="M148" s="84">
        <f t="shared" si="59"/>
        <v>0</v>
      </c>
      <c r="N148" s="48">
        <f t="shared" si="60"/>
        <v>16</v>
      </c>
      <c r="O148" s="45">
        <f t="shared" si="61"/>
        <v>51200</v>
      </c>
      <c r="P148" s="84">
        <f t="shared" si="62"/>
        <v>1</v>
      </c>
    </row>
    <row r="149" s="1" customFormat="1" ht="33" customHeight="1" spans="1:16">
      <c r="A149" s="38" t="s">
        <v>321</v>
      </c>
      <c r="B149" s="85" t="s">
        <v>322</v>
      </c>
      <c r="C149" s="86" t="s">
        <v>87</v>
      </c>
      <c r="D149" s="87" t="s">
        <v>121</v>
      </c>
      <c r="E149" s="42">
        <v>18000</v>
      </c>
      <c r="F149" s="43">
        <f t="shared" si="54"/>
        <v>72000</v>
      </c>
      <c r="G149" s="48"/>
      <c r="H149" s="45">
        <f t="shared" si="55"/>
        <v>0</v>
      </c>
      <c r="I149" s="48"/>
      <c r="J149" s="45">
        <f t="shared" si="56"/>
        <v>0</v>
      </c>
      <c r="K149" s="48">
        <f t="shared" si="57"/>
        <v>0</v>
      </c>
      <c r="L149" s="45">
        <f t="shared" si="58"/>
        <v>0</v>
      </c>
      <c r="M149" s="84">
        <f t="shared" si="59"/>
        <v>0</v>
      </c>
      <c r="N149" s="48">
        <f t="shared" si="60"/>
        <v>4</v>
      </c>
      <c r="O149" s="45">
        <f t="shared" si="61"/>
        <v>72000</v>
      </c>
      <c r="P149" s="84">
        <f t="shared" si="62"/>
        <v>1</v>
      </c>
    </row>
    <row r="150" s="1" customFormat="1" ht="30" customHeight="1" spans="1:16">
      <c r="A150" s="38" t="s">
        <v>323</v>
      </c>
      <c r="B150" s="88" t="s">
        <v>324</v>
      </c>
      <c r="C150" s="86" t="s">
        <v>87</v>
      </c>
      <c r="D150" s="87" t="s">
        <v>82</v>
      </c>
      <c r="E150" s="42">
        <v>2600</v>
      </c>
      <c r="F150" s="43">
        <f t="shared" si="54"/>
        <v>2600</v>
      </c>
      <c r="G150" s="48"/>
      <c r="H150" s="45">
        <f t="shared" si="55"/>
        <v>0</v>
      </c>
      <c r="I150" s="48"/>
      <c r="J150" s="45">
        <f t="shared" si="56"/>
        <v>0</v>
      </c>
      <c r="K150" s="48">
        <f t="shared" si="57"/>
        <v>0</v>
      </c>
      <c r="L150" s="45">
        <f t="shared" si="58"/>
        <v>0</v>
      </c>
      <c r="M150" s="84">
        <f t="shared" si="59"/>
        <v>0</v>
      </c>
      <c r="N150" s="48">
        <f t="shared" si="60"/>
        <v>1</v>
      </c>
      <c r="O150" s="45">
        <f t="shared" si="61"/>
        <v>2600</v>
      </c>
      <c r="P150" s="84">
        <f t="shared" si="62"/>
        <v>1</v>
      </c>
    </row>
    <row r="151" s="1" customFormat="1" ht="21" customHeight="1" spans="1:16">
      <c r="A151" s="50"/>
      <c r="B151" s="46" t="s">
        <v>197</v>
      </c>
      <c r="C151" s="40"/>
      <c r="D151" s="41"/>
      <c r="E151" s="42"/>
      <c r="F151" s="47">
        <f t="shared" ref="F151:J151" si="63">SUM(F136:F150)</f>
        <v>1339300</v>
      </c>
      <c r="G151" s="48"/>
      <c r="H151" s="47">
        <f t="shared" si="63"/>
        <v>233500</v>
      </c>
      <c r="I151" s="48"/>
      <c r="J151" s="47">
        <f t="shared" si="63"/>
        <v>0</v>
      </c>
      <c r="K151" s="48"/>
      <c r="L151" s="47">
        <f>SUM(L136:L150)</f>
        <v>233500</v>
      </c>
      <c r="M151" s="84"/>
      <c r="N151" s="48"/>
      <c r="O151" s="47">
        <f>SUM(O136:O150)</f>
        <v>1105800</v>
      </c>
      <c r="P151" s="84"/>
    </row>
    <row r="152" s="1" customFormat="1" ht="21" customHeight="1" spans="1:16">
      <c r="A152" s="50"/>
      <c r="B152" s="49"/>
      <c r="C152" s="40"/>
      <c r="D152" s="41"/>
      <c r="E152" s="42"/>
      <c r="F152" s="43"/>
      <c r="G152" s="48"/>
      <c r="H152" s="45"/>
      <c r="I152" s="48"/>
      <c r="J152" s="45"/>
      <c r="K152" s="48"/>
      <c r="L152" s="45"/>
      <c r="M152" s="84"/>
      <c r="N152" s="48"/>
      <c r="O152" s="45"/>
      <c r="P152" s="84"/>
    </row>
    <row r="153" s="1" customFormat="1" ht="21" customHeight="1" spans="1:16">
      <c r="A153" s="50">
        <v>3.3</v>
      </c>
      <c r="B153" s="49" t="s">
        <v>198</v>
      </c>
      <c r="C153" s="40"/>
      <c r="D153" s="41"/>
      <c r="E153" s="42"/>
      <c r="F153" s="43"/>
      <c r="G153" s="48"/>
      <c r="H153" s="45"/>
      <c r="I153" s="48"/>
      <c r="J153" s="45"/>
      <c r="K153" s="48"/>
      <c r="L153" s="45"/>
      <c r="M153" s="84"/>
      <c r="N153" s="48"/>
      <c r="O153" s="45"/>
      <c r="P153" s="84"/>
    </row>
    <row r="154" s="1" customFormat="1" ht="21" customHeight="1" spans="1:16">
      <c r="A154" s="50" t="s">
        <v>325</v>
      </c>
      <c r="B154" s="62" t="s">
        <v>292</v>
      </c>
      <c r="C154" s="63"/>
      <c r="D154" s="93"/>
      <c r="E154" s="94"/>
      <c r="F154" s="95"/>
      <c r="G154" s="48"/>
      <c r="H154" s="45"/>
      <c r="I154" s="48"/>
      <c r="J154" s="45"/>
      <c r="K154" s="48"/>
      <c r="L154" s="45"/>
      <c r="M154" s="84"/>
      <c r="N154" s="48"/>
      <c r="O154" s="45"/>
      <c r="P154" s="84"/>
    </row>
    <row r="155" s="1" customFormat="1" ht="31" customHeight="1" spans="1:16">
      <c r="A155" s="38" t="s">
        <v>326</v>
      </c>
      <c r="B155" s="66" t="s">
        <v>294</v>
      </c>
      <c r="C155" s="67" t="s">
        <v>91</v>
      </c>
      <c r="D155" s="53" t="s">
        <v>82</v>
      </c>
      <c r="E155" s="54">
        <v>600000</v>
      </c>
      <c r="F155" s="55">
        <f>E155*D155</f>
        <v>600000</v>
      </c>
      <c r="G155" s="44">
        <v>0.25</v>
      </c>
      <c r="H155" s="45">
        <f>G155*E155</f>
        <v>150000</v>
      </c>
      <c r="I155" s="48"/>
      <c r="J155" s="45">
        <f>I155*E155</f>
        <v>0</v>
      </c>
      <c r="K155" s="48">
        <f>G155+I155</f>
        <v>0.25</v>
      </c>
      <c r="L155" s="45">
        <f>K155*E155</f>
        <v>150000</v>
      </c>
      <c r="M155" s="84">
        <f>K155/D155</f>
        <v>0.25</v>
      </c>
      <c r="N155" s="48">
        <f>D155-K155</f>
        <v>0.75</v>
      </c>
      <c r="O155" s="45">
        <f>N155*E155</f>
        <v>450000</v>
      </c>
      <c r="P155" s="84">
        <f>N155/D155</f>
        <v>0.75</v>
      </c>
    </row>
    <row r="156" s="1" customFormat="1" ht="30" customHeight="1" spans="1:16">
      <c r="A156" s="38" t="s">
        <v>327</v>
      </c>
      <c r="B156" s="66" t="s">
        <v>328</v>
      </c>
      <c r="C156" s="67" t="s">
        <v>91</v>
      </c>
      <c r="D156" s="53" t="s">
        <v>82</v>
      </c>
      <c r="E156" s="54">
        <v>78000</v>
      </c>
      <c r="F156" s="55">
        <f t="shared" ref="F156:F167" si="64">E156*D156</f>
        <v>78000</v>
      </c>
      <c r="G156" s="44">
        <v>0.25</v>
      </c>
      <c r="H156" s="45">
        <f t="shared" ref="H156:H167" si="65">G156*E156</f>
        <v>19500</v>
      </c>
      <c r="I156" s="48"/>
      <c r="J156" s="45">
        <f t="shared" ref="J156:J167" si="66">I156*E156</f>
        <v>0</v>
      </c>
      <c r="K156" s="48">
        <f t="shared" ref="K156:K167" si="67">G156+I156</f>
        <v>0.25</v>
      </c>
      <c r="L156" s="45">
        <f t="shared" ref="L156:L167" si="68">K156*E156</f>
        <v>19500</v>
      </c>
      <c r="M156" s="84">
        <f t="shared" ref="M156:M167" si="69">K156/D156</f>
        <v>0.25</v>
      </c>
      <c r="N156" s="48">
        <f t="shared" ref="N156:N167" si="70">D156-K156</f>
        <v>0.75</v>
      </c>
      <c r="O156" s="45">
        <f t="shared" ref="O156:O167" si="71">N156*E156</f>
        <v>58500</v>
      </c>
      <c r="P156" s="84">
        <f t="shared" ref="P156:P167" si="72">N156/D156</f>
        <v>0.75</v>
      </c>
    </row>
    <row r="157" s="1" customFormat="1" ht="33" customHeight="1" spans="1:16">
      <c r="A157" s="38" t="s">
        <v>329</v>
      </c>
      <c r="B157" s="66" t="s">
        <v>330</v>
      </c>
      <c r="C157" s="67" t="s">
        <v>171</v>
      </c>
      <c r="D157" s="53" t="s">
        <v>331</v>
      </c>
      <c r="E157" s="54">
        <v>2450</v>
      </c>
      <c r="F157" s="55">
        <f t="shared" si="64"/>
        <v>134750</v>
      </c>
      <c r="G157" s="44">
        <v>27.5</v>
      </c>
      <c r="H157" s="45">
        <f t="shared" si="65"/>
        <v>67375</v>
      </c>
      <c r="I157" s="48"/>
      <c r="J157" s="45">
        <f t="shared" si="66"/>
        <v>0</v>
      </c>
      <c r="K157" s="48">
        <f t="shared" si="67"/>
        <v>27.5</v>
      </c>
      <c r="L157" s="45">
        <f t="shared" si="68"/>
        <v>67375</v>
      </c>
      <c r="M157" s="84">
        <f t="shared" si="69"/>
        <v>0.5</v>
      </c>
      <c r="N157" s="48">
        <f t="shared" si="70"/>
        <v>27.5</v>
      </c>
      <c r="O157" s="45">
        <f t="shared" si="71"/>
        <v>67375</v>
      </c>
      <c r="P157" s="84">
        <f t="shared" si="72"/>
        <v>0.5</v>
      </c>
    </row>
    <row r="158" s="1" customFormat="1" ht="21" customHeight="1" spans="1:16">
      <c r="A158" s="50" t="s">
        <v>332</v>
      </c>
      <c r="B158" s="62" t="s">
        <v>298</v>
      </c>
      <c r="C158" s="97"/>
      <c r="D158" s="98"/>
      <c r="E158" s="65"/>
      <c r="F158" s="55"/>
      <c r="G158" s="48"/>
      <c r="H158" s="45"/>
      <c r="I158" s="48"/>
      <c r="J158" s="45"/>
      <c r="K158" s="48"/>
      <c r="L158" s="45"/>
      <c r="M158" s="84"/>
      <c r="N158" s="48"/>
      <c r="O158" s="45"/>
      <c r="P158" s="84"/>
    </row>
    <row r="159" s="1" customFormat="1" ht="30" customHeight="1" spans="1:16">
      <c r="A159" s="38" t="s">
        <v>333</v>
      </c>
      <c r="B159" s="66" t="s">
        <v>334</v>
      </c>
      <c r="C159" s="67" t="s">
        <v>87</v>
      </c>
      <c r="D159" s="53" t="s">
        <v>335</v>
      </c>
      <c r="E159" s="54">
        <v>12000</v>
      </c>
      <c r="F159" s="55">
        <f t="shared" si="64"/>
        <v>576000</v>
      </c>
      <c r="G159" s="48"/>
      <c r="H159" s="45">
        <f t="shared" si="65"/>
        <v>0</v>
      </c>
      <c r="I159" s="48"/>
      <c r="J159" s="45">
        <f t="shared" si="66"/>
        <v>0</v>
      </c>
      <c r="K159" s="48">
        <f t="shared" si="67"/>
        <v>0</v>
      </c>
      <c r="L159" s="45">
        <f t="shared" si="68"/>
        <v>0</v>
      </c>
      <c r="M159" s="84">
        <f t="shared" si="69"/>
        <v>0</v>
      </c>
      <c r="N159" s="48">
        <f t="shared" si="70"/>
        <v>48</v>
      </c>
      <c r="O159" s="45">
        <f t="shared" si="71"/>
        <v>576000</v>
      </c>
      <c r="P159" s="84">
        <f t="shared" si="72"/>
        <v>1</v>
      </c>
    </row>
    <row r="160" s="1" customFormat="1" ht="21" customHeight="1" spans="1:16">
      <c r="A160" s="38" t="s">
        <v>336</v>
      </c>
      <c r="B160" s="66" t="s">
        <v>337</v>
      </c>
      <c r="C160" s="67" t="s">
        <v>91</v>
      </c>
      <c r="D160" s="53" t="s">
        <v>82</v>
      </c>
      <c r="E160" s="54">
        <v>38000</v>
      </c>
      <c r="F160" s="55">
        <f t="shared" si="64"/>
        <v>38000</v>
      </c>
      <c r="G160" s="44">
        <v>0.25</v>
      </c>
      <c r="H160" s="45">
        <f t="shared" si="65"/>
        <v>9500</v>
      </c>
      <c r="I160" s="48"/>
      <c r="J160" s="45">
        <f t="shared" si="66"/>
        <v>0</v>
      </c>
      <c r="K160" s="48">
        <f t="shared" si="67"/>
        <v>0.25</v>
      </c>
      <c r="L160" s="45">
        <f t="shared" si="68"/>
        <v>9500</v>
      </c>
      <c r="M160" s="84">
        <f t="shared" si="69"/>
        <v>0.25</v>
      </c>
      <c r="N160" s="48">
        <f t="shared" si="70"/>
        <v>0.75</v>
      </c>
      <c r="O160" s="45">
        <f t="shared" si="71"/>
        <v>28500</v>
      </c>
      <c r="P160" s="84">
        <f t="shared" si="72"/>
        <v>0.75</v>
      </c>
    </row>
    <row r="161" s="1" customFormat="1" ht="33" customHeight="1" spans="1:16">
      <c r="A161" s="38" t="s">
        <v>338</v>
      </c>
      <c r="B161" s="66" t="s">
        <v>339</v>
      </c>
      <c r="C161" s="67" t="s">
        <v>87</v>
      </c>
      <c r="D161" s="53" t="s">
        <v>82</v>
      </c>
      <c r="E161" s="54">
        <v>3700</v>
      </c>
      <c r="F161" s="55">
        <f t="shared" si="64"/>
        <v>3700</v>
      </c>
      <c r="G161" s="44">
        <v>1</v>
      </c>
      <c r="H161" s="45">
        <f t="shared" si="65"/>
        <v>3700</v>
      </c>
      <c r="I161" s="48"/>
      <c r="J161" s="45">
        <f t="shared" si="66"/>
        <v>0</v>
      </c>
      <c r="K161" s="48">
        <f t="shared" si="67"/>
        <v>1</v>
      </c>
      <c r="L161" s="45">
        <f t="shared" si="68"/>
        <v>3700</v>
      </c>
      <c r="M161" s="84">
        <f t="shared" si="69"/>
        <v>1</v>
      </c>
      <c r="N161" s="48">
        <f t="shared" si="70"/>
        <v>0</v>
      </c>
      <c r="O161" s="45">
        <f t="shared" si="71"/>
        <v>0</v>
      </c>
      <c r="P161" s="84">
        <f t="shared" si="72"/>
        <v>0</v>
      </c>
    </row>
    <row r="162" s="1" customFormat="1" ht="31" customHeight="1" spans="1:16">
      <c r="A162" s="38" t="s">
        <v>340</v>
      </c>
      <c r="B162" s="66" t="s">
        <v>341</v>
      </c>
      <c r="C162" s="67" t="s">
        <v>87</v>
      </c>
      <c r="D162" s="53" t="s">
        <v>82</v>
      </c>
      <c r="E162" s="54">
        <v>6900</v>
      </c>
      <c r="F162" s="55">
        <f t="shared" si="64"/>
        <v>6900</v>
      </c>
      <c r="G162" s="44">
        <v>1</v>
      </c>
      <c r="H162" s="45">
        <f t="shared" si="65"/>
        <v>6900</v>
      </c>
      <c r="I162" s="48"/>
      <c r="J162" s="45">
        <f t="shared" si="66"/>
        <v>0</v>
      </c>
      <c r="K162" s="48">
        <f t="shared" si="67"/>
        <v>1</v>
      </c>
      <c r="L162" s="45">
        <f t="shared" si="68"/>
        <v>6900</v>
      </c>
      <c r="M162" s="84">
        <f t="shared" si="69"/>
        <v>1</v>
      </c>
      <c r="N162" s="48">
        <f t="shared" si="70"/>
        <v>0</v>
      </c>
      <c r="O162" s="45">
        <f t="shared" si="71"/>
        <v>0</v>
      </c>
      <c r="P162" s="84">
        <f t="shared" si="72"/>
        <v>0</v>
      </c>
    </row>
    <row r="163" s="1" customFormat="1" ht="21" customHeight="1" spans="1:16">
      <c r="A163" s="50" t="s">
        <v>342</v>
      </c>
      <c r="B163" s="62" t="s">
        <v>107</v>
      </c>
      <c r="C163" s="97"/>
      <c r="D163" s="98"/>
      <c r="E163" s="65"/>
      <c r="F163" s="55"/>
      <c r="G163" s="48"/>
      <c r="H163" s="45"/>
      <c r="I163" s="48"/>
      <c r="J163" s="45"/>
      <c r="K163" s="48"/>
      <c r="L163" s="45"/>
      <c r="M163" s="84"/>
      <c r="N163" s="48"/>
      <c r="O163" s="45"/>
      <c r="P163" s="84"/>
    </row>
    <row r="164" s="1" customFormat="1" ht="31" customHeight="1" spans="1:16">
      <c r="A164" s="38" t="s">
        <v>343</v>
      </c>
      <c r="B164" s="66" t="s">
        <v>344</v>
      </c>
      <c r="C164" s="67" t="s">
        <v>91</v>
      </c>
      <c r="D164" s="53" t="s">
        <v>82</v>
      </c>
      <c r="E164" s="54">
        <v>38000</v>
      </c>
      <c r="F164" s="55">
        <f t="shared" si="64"/>
        <v>38000</v>
      </c>
      <c r="G164" s="44">
        <v>0.25</v>
      </c>
      <c r="H164" s="45">
        <f t="shared" si="65"/>
        <v>9500</v>
      </c>
      <c r="I164" s="48"/>
      <c r="J164" s="45">
        <f t="shared" si="66"/>
        <v>0</v>
      </c>
      <c r="K164" s="48">
        <f t="shared" si="67"/>
        <v>0.25</v>
      </c>
      <c r="L164" s="45">
        <f t="shared" si="68"/>
        <v>9500</v>
      </c>
      <c r="M164" s="84">
        <f t="shared" si="69"/>
        <v>0.25</v>
      </c>
      <c r="N164" s="48">
        <f t="shared" si="70"/>
        <v>0.75</v>
      </c>
      <c r="O164" s="45">
        <f t="shared" si="71"/>
        <v>28500</v>
      </c>
      <c r="P164" s="84">
        <f t="shared" si="72"/>
        <v>0.75</v>
      </c>
    </row>
    <row r="165" s="1" customFormat="1" ht="30" customHeight="1" spans="1:16">
      <c r="A165" s="38" t="s">
        <v>345</v>
      </c>
      <c r="B165" s="66" t="s">
        <v>346</v>
      </c>
      <c r="C165" s="67" t="s">
        <v>87</v>
      </c>
      <c r="D165" s="53" t="s">
        <v>145</v>
      </c>
      <c r="E165" s="54">
        <v>3800</v>
      </c>
      <c r="F165" s="55">
        <f t="shared" si="64"/>
        <v>7600</v>
      </c>
      <c r="G165" s="48"/>
      <c r="H165" s="45">
        <f t="shared" si="65"/>
        <v>0</v>
      </c>
      <c r="I165" s="48"/>
      <c r="J165" s="45">
        <f t="shared" si="66"/>
        <v>0</v>
      </c>
      <c r="K165" s="48">
        <f t="shared" si="67"/>
        <v>0</v>
      </c>
      <c r="L165" s="45">
        <f t="shared" si="68"/>
        <v>0</v>
      </c>
      <c r="M165" s="84">
        <f t="shared" si="69"/>
        <v>0</v>
      </c>
      <c r="N165" s="48">
        <f t="shared" si="70"/>
        <v>2</v>
      </c>
      <c r="O165" s="45">
        <f t="shared" si="71"/>
        <v>7600</v>
      </c>
      <c r="P165" s="84">
        <f t="shared" si="72"/>
        <v>1</v>
      </c>
    </row>
    <row r="166" s="1" customFormat="1" ht="47" customHeight="1" spans="1:16">
      <c r="A166" s="38" t="s">
        <v>347</v>
      </c>
      <c r="B166" s="66" t="s">
        <v>348</v>
      </c>
      <c r="C166" s="67" t="s">
        <v>87</v>
      </c>
      <c r="D166" s="53" t="s">
        <v>179</v>
      </c>
      <c r="E166" s="54">
        <v>3200</v>
      </c>
      <c r="F166" s="55">
        <f t="shared" si="64"/>
        <v>32000</v>
      </c>
      <c r="G166" s="48"/>
      <c r="H166" s="45">
        <f t="shared" si="65"/>
        <v>0</v>
      </c>
      <c r="I166" s="48"/>
      <c r="J166" s="45">
        <f t="shared" si="66"/>
        <v>0</v>
      </c>
      <c r="K166" s="48">
        <f t="shared" si="67"/>
        <v>0</v>
      </c>
      <c r="L166" s="45">
        <f t="shared" si="68"/>
        <v>0</v>
      </c>
      <c r="M166" s="84">
        <f t="shared" si="69"/>
        <v>0</v>
      </c>
      <c r="N166" s="48">
        <f t="shared" si="70"/>
        <v>10</v>
      </c>
      <c r="O166" s="45">
        <f t="shared" si="71"/>
        <v>32000</v>
      </c>
      <c r="P166" s="84">
        <f t="shared" si="72"/>
        <v>1</v>
      </c>
    </row>
    <row r="167" s="1" customFormat="1" ht="34" customHeight="1" spans="1:16">
      <c r="A167" s="38" t="s">
        <v>349</v>
      </c>
      <c r="B167" s="66" t="s">
        <v>350</v>
      </c>
      <c r="C167" s="67" t="s">
        <v>87</v>
      </c>
      <c r="D167" s="53" t="s">
        <v>82</v>
      </c>
      <c r="E167" s="54">
        <v>3200</v>
      </c>
      <c r="F167" s="55">
        <f t="shared" si="64"/>
        <v>3200</v>
      </c>
      <c r="G167" s="48"/>
      <c r="H167" s="45">
        <f t="shared" si="65"/>
        <v>0</v>
      </c>
      <c r="I167" s="48"/>
      <c r="J167" s="45">
        <f t="shared" si="66"/>
        <v>0</v>
      </c>
      <c r="K167" s="48">
        <f t="shared" si="67"/>
        <v>0</v>
      </c>
      <c r="L167" s="45">
        <f t="shared" si="68"/>
        <v>0</v>
      </c>
      <c r="M167" s="84">
        <f t="shared" si="69"/>
        <v>0</v>
      </c>
      <c r="N167" s="48">
        <f t="shared" si="70"/>
        <v>1</v>
      </c>
      <c r="O167" s="45">
        <f t="shared" si="71"/>
        <v>3200</v>
      </c>
      <c r="P167" s="84">
        <f t="shared" si="72"/>
        <v>1</v>
      </c>
    </row>
    <row r="168" s="1" customFormat="1" ht="21" customHeight="1" spans="1:16">
      <c r="A168" s="50"/>
      <c r="B168" s="46" t="s">
        <v>227</v>
      </c>
      <c r="C168" s="40"/>
      <c r="D168" s="41"/>
      <c r="E168" s="42"/>
      <c r="F168" s="47">
        <f t="shared" ref="F168:J168" si="73">SUM(F155:F167)</f>
        <v>1518150</v>
      </c>
      <c r="G168" s="48"/>
      <c r="H168" s="47">
        <f t="shared" si="73"/>
        <v>266475</v>
      </c>
      <c r="I168" s="48"/>
      <c r="J168" s="47">
        <f t="shared" si="73"/>
        <v>0</v>
      </c>
      <c r="K168" s="48"/>
      <c r="L168" s="47">
        <f>SUM(L155:L167)</f>
        <v>266475</v>
      </c>
      <c r="M168" s="84"/>
      <c r="N168" s="48"/>
      <c r="O168" s="47">
        <f>SUM(O155:O167)</f>
        <v>1251675</v>
      </c>
      <c r="P168" s="84"/>
    </row>
    <row r="169" s="1" customFormat="1" ht="21" customHeight="1" spans="1:16">
      <c r="A169" s="50"/>
      <c r="B169" s="49"/>
      <c r="C169" s="40"/>
      <c r="D169" s="41"/>
      <c r="E169" s="42"/>
      <c r="F169" s="43"/>
      <c r="G169" s="48"/>
      <c r="H169" s="45"/>
      <c r="I169" s="48"/>
      <c r="J169" s="45"/>
      <c r="K169" s="48"/>
      <c r="L169" s="45"/>
      <c r="M169" s="84"/>
      <c r="N169" s="48"/>
      <c r="O169" s="45"/>
      <c r="P169" s="84"/>
    </row>
    <row r="170" s="1" customFormat="1" ht="21" customHeight="1" spans="1:16">
      <c r="A170" s="50">
        <v>3.4</v>
      </c>
      <c r="B170" s="49" t="s">
        <v>228</v>
      </c>
      <c r="C170" s="40"/>
      <c r="D170" s="41"/>
      <c r="E170" s="42"/>
      <c r="F170" s="43"/>
      <c r="G170" s="48"/>
      <c r="H170" s="45"/>
      <c r="I170" s="48"/>
      <c r="J170" s="45"/>
      <c r="K170" s="48"/>
      <c r="L170" s="45"/>
      <c r="M170" s="84"/>
      <c r="N170" s="48"/>
      <c r="O170" s="45"/>
      <c r="P170" s="84"/>
    </row>
    <row r="171" s="1" customFormat="1" ht="21" customHeight="1" spans="1:16">
      <c r="A171" s="50" t="s">
        <v>351</v>
      </c>
      <c r="B171" s="62" t="s">
        <v>292</v>
      </c>
      <c r="C171" s="63"/>
      <c r="D171" s="93"/>
      <c r="E171" s="42"/>
      <c r="F171" s="43"/>
      <c r="G171" s="48"/>
      <c r="H171" s="45"/>
      <c r="I171" s="48"/>
      <c r="J171" s="45"/>
      <c r="K171" s="48"/>
      <c r="L171" s="45"/>
      <c r="M171" s="84"/>
      <c r="N171" s="48"/>
      <c r="O171" s="45"/>
      <c r="P171" s="84"/>
    </row>
    <row r="172" s="1" customFormat="1" ht="50" customHeight="1" spans="1:16">
      <c r="A172" s="38" t="s">
        <v>352</v>
      </c>
      <c r="B172" s="66" t="s">
        <v>353</v>
      </c>
      <c r="C172" s="67" t="s">
        <v>91</v>
      </c>
      <c r="D172" s="53" t="s">
        <v>82</v>
      </c>
      <c r="E172" s="42">
        <v>60000</v>
      </c>
      <c r="F172" s="43">
        <f>E172*D172</f>
        <v>60000</v>
      </c>
      <c r="G172" s="44">
        <v>0.25</v>
      </c>
      <c r="H172" s="45">
        <f>G172*E172</f>
        <v>15000</v>
      </c>
      <c r="I172" s="48"/>
      <c r="J172" s="45">
        <f>I172*E172</f>
        <v>0</v>
      </c>
      <c r="K172" s="48">
        <f>G172+I172</f>
        <v>0.25</v>
      </c>
      <c r="L172" s="45">
        <f>K172*E172</f>
        <v>15000</v>
      </c>
      <c r="M172" s="84">
        <f>K172/D172</f>
        <v>0.25</v>
      </c>
      <c r="N172" s="48">
        <f>D172-K172</f>
        <v>0.75</v>
      </c>
      <c r="O172" s="45">
        <f>N172*E172</f>
        <v>45000</v>
      </c>
      <c r="P172" s="84">
        <f>N172/D172</f>
        <v>0.75</v>
      </c>
    </row>
    <row r="173" s="1" customFormat="1" ht="32" customHeight="1" spans="1:16">
      <c r="A173" s="38" t="s">
        <v>354</v>
      </c>
      <c r="B173" s="66" t="s">
        <v>328</v>
      </c>
      <c r="C173" s="67" t="s">
        <v>91</v>
      </c>
      <c r="D173" s="53" t="s">
        <v>82</v>
      </c>
      <c r="E173" s="42">
        <v>78000</v>
      </c>
      <c r="F173" s="43">
        <f t="shared" ref="F173:F182" si="74">E173*D173</f>
        <v>78000</v>
      </c>
      <c r="G173" s="44">
        <v>0.25</v>
      </c>
      <c r="H173" s="45">
        <f t="shared" ref="H173:H182" si="75">G173*E173</f>
        <v>19500</v>
      </c>
      <c r="I173" s="48"/>
      <c r="J173" s="45">
        <f t="shared" ref="J173:J182" si="76">I173*E173</f>
        <v>0</v>
      </c>
      <c r="K173" s="48">
        <f t="shared" ref="K173:K182" si="77">G173+I173</f>
        <v>0.25</v>
      </c>
      <c r="L173" s="45">
        <f t="shared" ref="L173:L182" si="78">K173*E173</f>
        <v>19500</v>
      </c>
      <c r="M173" s="84">
        <f t="shared" ref="M173:M182" si="79">K173/D173</f>
        <v>0.25</v>
      </c>
      <c r="N173" s="48">
        <f t="shared" ref="N173:N182" si="80">D173-K173</f>
        <v>0.75</v>
      </c>
      <c r="O173" s="45">
        <f t="shared" ref="O173:O182" si="81">N173*E173</f>
        <v>58500</v>
      </c>
      <c r="P173" s="84">
        <f t="shared" ref="P173:P182" si="82">N173/D173</f>
        <v>0.75</v>
      </c>
    </row>
    <row r="174" s="1" customFormat="1" ht="21" customHeight="1" spans="1:16">
      <c r="A174" s="50" t="s">
        <v>355</v>
      </c>
      <c r="B174" s="62" t="s">
        <v>298</v>
      </c>
      <c r="C174" s="97"/>
      <c r="D174" s="98"/>
      <c r="E174" s="42"/>
      <c r="F174" s="43"/>
      <c r="G174" s="48"/>
      <c r="H174" s="45"/>
      <c r="I174" s="48"/>
      <c r="J174" s="45"/>
      <c r="K174" s="48"/>
      <c r="L174" s="45"/>
      <c r="M174" s="84"/>
      <c r="N174" s="48"/>
      <c r="O174" s="45"/>
      <c r="P174" s="84"/>
    </row>
    <row r="175" s="1" customFormat="1" ht="30" customHeight="1" spans="1:16">
      <c r="A175" s="38" t="s">
        <v>356</v>
      </c>
      <c r="B175" s="66" t="s">
        <v>357</v>
      </c>
      <c r="C175" s="67" t="s">
        <v>87</v>
      </c>
      <c r="D175" s="53" t="s">
        <v>335</v>
      </c>
      <c r="E175" s="42">
        <v>12000</v>
      </c>
      <c r="F175" s="43">
        <f t="shared" si="74"/>
        <v>576000</v>
      </c>
      <c r="G175" s="44">
        <v>12</v>
      </c>
      <c r="H175" s="45">
        <f t="shared" si="75"/>
        <v>144000</v>
      </c>
      <c r="I175" s="48"/>
      <c r="J175" s="45">
        <f t="shared" si="76"/>
        <v>0</v>
      </c>
      <c r="K175" s="48">
        <f t="shared" si="77"/>
        <v>12</v>
      </c>
      <c r="L175" s="45">
        <f t="shared" si="78"/>
        <v>144000</v>
      </c>
      <c r="M175" s="84">
        <f t="shared" si="79"/>
        <v>0.25</v>
      </c>
      <c r="N175" s="48">
        <f t="shared" si="80"/>
        <v>36</v>
      </c>
      <c r="O175" s="45">
        <f t="shared" si="81"/>
        <v>432000</v>
      </c>
      <c r="P175" s="84">
        <f t="shared" si="82"/>
        <v>0.75</v>
      </c>
    </row>
    <row r="176" s="1" customFormat="1" ht="21" customHeight="1" spans="1:16">
      <c r="A176" s="38" t="s">
        <v>358</v>
      </c>
      <c r="B176" s="66" t="s">
        <v>337</v>
      </c>
      <c r="C176" s="67" t="s">
        <v>91</v>
      </c>
      <c r="D176" s="53" t="s">
        <v>82</v>
      </c>
      <c r="E176" s="42">
        <v>38000</v>
      </c>
      <c r="F176" s="43">
        <f t="shared" si="74"/>
        <v>38000</v>
      </c>
      <c r="G176" s="44">
        <v>0.25</v>
      </c>
      <c r="H176" s="45">
        <f t="shared" si="75"/>
        <v>9500</v>
      </c>
      <c r="I176" s="48"/>
      <c r="J176" s="45">
        <f t="shared" si="76"/>
        <v>0</v>
      </c>
      <c r="K176" s="48">
        <f t="shared" si="77"/>
        <v>0.25</v>
      </c>
      <c r="L176" s="45">
        <f t="shared" si="78"/>
        <v>9500</v>
      </c>
      <c r="M176" s="84">
        <f t="shared" si="79"/>
        <v>0.25</v>
      </c>
      <c r="N176" s="48">
        <f t="shared" si="80"/>
        <v>0.75</v>
      </c>
      <c r="O176" s="45">
        <f t="shared" si="81"/>
        <v>28500</v>
      </c>
      <c r="P176" s="84">
        <f t="shared" si="82"/>
        <v>0.75</v>
      </c>
    </row>
    <row r="177" s="1" customFormat="1" ht="30" customHeight="1" spans="1:16">
      <c r="A177" s="38" t="s">
        <v>359</v>
      </c>
      <c r="B177" s="66" t="s">
        <v>360</v>
      </c>
      <c r="C177" s="67" t="s">
        <v>87</v>
      </c>
      <c r="D177" s="53" t="s">
        <v>159</v>
      </c>
      <c r="E177" s="42">
        <v>8500</v>
      </c>
      <c r="F177" s="43">
        <f t="shared" si="74"/>
        <v>25500</v>
      </c>
      <c r="G177" s="48"/>
      <c r="H177" s="45">
        <f t="shared" si="75"/>
        <v>0</v>
      </c>
      <c r="I177" s="48"/>
      <c r="J177" s="45">
        <f t="shared" si="76"/>
        <v>0</v>
      </c>
      <c r="K177" s="48">
        <f t="shared" si="77"/>
        <v>0</v>
      </c>
      <c r="L177" s="45">
        <f t="shared" si="78"/>
        <v>0</v>
      </c>
      <c r="M177" s="84">
        <f t="shared" si="79"/>
        <v>0</v>
      </c>
      <c r="N177" s="48">
        <f t="shared" si="80"/>
        <v>3</v>
      </c>
      <c r="O177" s="45">
        <f t="shared" si="81"/>
        <v>25500</v>
      </c>
      <c r="P177" s="84">
        <f t="shared" si="82"/>
        <v>1</v>
      </c>
    </row>
    <row r="178" s="1" customFormat="1" ht="32" customHeight="1" spans="1:16">
      <c r="A178" s="38" t="s">
        <v>361</v>
      </c>
      <c r="B178" s="66" t="s">
        <v>339</v>
      </c>
      <c r="C178" s="67" t="s">
        <v>87</v>
      </c>
      <c r="D178" s="53" t="s">
        <v>145</v>
      </c>
      <c r="E178" s="42">
        <v>4300</v>
      </c>
      <c r="F178" s="43">
        <f t="shared" si="74"/>
        <v>8600</v>
      </c>
      <c r="G178" s="44">
        <v>2</v>
      </c>
      <c r="H178" s="45">
        <f t="shared" si="75"/>
        <v>8600</v>
      </c>
      <c r="I178" s="48"/>
      <c r="J178" s="45">
        <f t="shared" si="76"/>
        <v>0</v>
      </c>
      <c r="K178" s="48">
        <f t="shared" si="77"/>
        <v>2</v>
      </c>
      <c r="L178" s="45">
        <f t="shared" si="78"/>
        <v>8600</v>
      </c>
      <c r="M178" s="84">
        <f t="shared" si="79"/>
        <v>1</v>
      </c>
      <c r="N178" s="48">
        <f t="shared" si="80"/>
        <v>0</v>
      </c>
      <c r="O178" s="45">
        <f t="shared" si="81"/>
        <v>0</v>
      </c>
      <c r="P178" s="84">
        <f t="shared" si="82"/>
        <v>0</v>
      </c>
    </row>
    <row r="179" s="1" customFormat="1" ht="21" customHeight="1" spans="1:16">
      <c r="A179" s="50" t="s">
        <v>362</v>
      </c>
      <c r="B179" s="62" t="s">
        <v>107</v>
      </c>
      <c r="C179" s="97"/>
      <c r="D179" s="98"/>
      <c r="E179" s="42"/>
      <c r="F179" s="43"/>
      <c r="G179" s="48"/>
      <c r="H179" s="45"/>
      <c r="I179" s="48"/>
      <c r="J179" s="45"/>
      <c r="K179" s="48"/>
      <c r="L179" s="45"/>
      <c r="M179" s="84"/>
      <c r="N179" s="48"/>
      <c r="O179" s="45"/>
      <c r="P179" s="84"/>
    </row>
    <row r="180" s="1" customFormat="1" ht="21" customHeight="1" spans="1:16">
      <c r="A180" s="38" t="s">
        <v>363</v>
      </c>
      <c r="B180" s="66" t="s">
        <v>364</v>
      </c>
      <c r="C180" s="67" t="s">
        <v>91</v>
      </c>
      <c r="D180" s="53" t="s">
        <v>82</v>
      </c>
      <c r="E180" s="42">
        <v>38000</v>
      </c>
      <c r="F180" s="43">
        <f t="shared" si="74"/>
        <v>38000</v>
      </c>
      <c r="G180" s="44">
        <v>0.25</v>
      </c>
      <c r="H180" s="45">
        <f t="shared" si="75"/>
        <v>9500</v>
      </c>
      <c r="I180" s="48"/>
      <c r="J180" s="45">
        <f t="shared" si="76"/>
        <v>0</v>
      </c>
      <c r="K180" s="48">
        <f t="shared" si="77"/>
        <v>0.25</v>
      </c>
      <c r="L180" s="45">
        <f t="shared" si="78"/>
        <v>9500</v>
      </c>
      <c r="M180" s="84">
        <f t="shared" si="79"/>
        <v>0.25</v>
      </c>
      <c r="N180" s="48">
        <f t="shared" si="80"/>
        <v>0.75</v>
      </c>
      <c r="O180" s="45">
        <f t="shared" si="81"/>
        <v>28500</v>
      </c>
      <c r="P180" s="84">
        <f t="shared" si="82"/>
        <v>0.75</v>
      </c>
    </row>
    <row r="181" s="1" customFormat="1" ht="34" customHeight="1" spans="1:16">
      <c r="A181" s="38" t="s">
        <v>365</v>
      </c>
      <c r="B181" s="66" t="s">
        <v>366</v>
      </c>
      <c r="C181" s="67" t="s">
        <v>87</v>
      </c>
      <c r="D181" s="53" t="s">
        <v>145</v>
      </c>
      <c r="E181" s="42">
        <v>3200</v>
      </c>
      <c r="F181" s="43">
        <f t="shared" si="74"/>
        <v>6400</v>
      </c>
      <c r="G181" s="48"/>
      <c r="H181" s="45">
        <f t="shared" si="75"/>
        <v>0</v>
      </c>
      <c r="I181" s="48"/>
      <c r="J181" s="45">
        <f t="shared" si="76"/>
        <v>0</v>
      </c>
      <c r="K181" s="48">
        <f t="shared" si="77"/>
        <v>0</v>
      </c>
      <c r="L181" s="45">
        <f t="shared" si="78"/>
        <v>0</v>
      </c>
      <c r="M181" s="84">
        <f t="shared" si="79"/>
        <v>0</v>
      </c>
      <c r="N181" s="48">
        <f t="shared" si="80"/>
        <v>2</v>
      </c>
      <c r="O181" s="45">
        <f t="shared" si="81"/>
        <v>6400</v>
      </c>
      <c r="P181" s="84">
        <f t="shared" si="82"/>
        <v>1</v>
      </c>
    </row>
    <row r="182" s="1" customFormat="1" ht="25.5" spans="1:16">
      <c r="A182" s="38" t="s">
        <v>367</v>
      </c>
      <c r="B182" s="66" t="s">
        <v>368</v>
      </c>
      <c r="C182" s="67" t="s">
        <v>87</v>
      </c>
      <c r="D182" s="53" t="s">
        <v>82</v>
      </c>
      <c r="E182" s="42">
        <v>3200</v>
      </c>
      <c r="F182" s="43">
        <f t="shared" si="74"/>
        <v>3200</v>
      </c>
      <c r="G182" s="48"/>
      <c r="H182" s="45">
        <f t="shared" si="75"/>
        <v>0</v>
      </c>
      <c r="I182" s="48"/>
      <c r="J182" s="45">
        <f t="shared" si="76"/>
        <v>0</v>
      </c>
      <c r="K182" s="48">
        <f t="shared" si="77"/>
        <v>0</v>
      </c>
      <c r="L182" s="45">
        <f t="shared" si="78"/>
        <v>0</v>
      </c>
      <c r="M182" s="84">
        <f t="shared" si="79"/>
        <v>0</v>
      </c>
      <c r="N182" s="48">
        <f t="shared" si="80"/>
        <v>1</v>
      </c>
      <c r="O182" s="45">
        <f t="shared" si="81"/>
        <v>3200</v>
      </c>
      <c r="P182" s="84">
        <f t="shared" si="82"/>
        <v>1</v>
      </c>
    </row>
    <row r="183" s="1" customFormat="1" ht="21" customHeight="1" spans="1:16">
      <c r="A183" s="50"/>
      <c r="B183" s="46" t="s">
        <v>258</v>
      </c>
      <c r="C183" s="40"/>
      <c r="D183" s="41"/>
      <c r="E183" s="42"/>
      <c r="F183" s="47">
        <f t="shared" ref="F183:J183" si="83">SUM(F172:F182)</f>
        <v>833700</v>
      </c>
      <c r="G183" s="48"/>
      <c r="H183" s="47">
        <f t="shared" si="83"/>
        <v>206100</v>
      </c>
      <c r="I183" s="48"/>
      <c r="J183" s="47">
        <f t="shared" si="83"/>
        <v>0</v>
      </c>
      <c r="K183" s="48"/>
      <c r="L183" s="47">
        <f>SUM(L172:L182)</f>
        <v>206100</v>
      </c>
      <c r="M183" s="84"/>
      <c r="N183" s="48"/>
      <c r="O183" s="47">
        <f>SUM(O172:O182)</f>
        <v>627600</v>
      </c>
      <c r="P183" s="84"/>
    </row>
    <row r="184" s="1" customFormat="1" ht="21" customHeight="1" spans="1:16">
      <c r="A184" s="50"/>
      <c r="B184" s="49"/>
      <c r="C184" s="40"/>
      <c r="D184" s="41"/>
      <c r="E184" s="42"/>
      <c r="F184" s="43"/>
      <c r="G184" s="48"/>
      <c r="H184" s="45"/>
      <c r="I184" s="48"/>
      <c r="J184" s="45"/>
      <c r="K184" s="48"/>
      <c r="L184" s="45"/>
      <c r="M184" s="84"/>
      <c r="N184" s="48"/>
      <c r="O184" s="45"/>
      <c r="P184" s="84"/>
    </row>
    <row r="185" s="1" customFormat="1" ht="21" customHeight="1" spans="1:16">
      <c r="A185" s="50">
        <v>3.5</v>
      </c>
      <c r="B185" s="49" t="s">
        <v>369</v>
      </c>
      <c r="C185" s="40"/>
      <c r="D185" s="41"/>
      <c r="E185" s="42"/>
      <c r="F185" s="43"/>
      <c r="G185" s="48"/>
      <c r="H185" s="45"/>
      <c r="I185" s="48"/>
      <c r="J185" s="45"/>
      <c r="K185" s="48"/>
      <c r="L185" s="45"/>
      <c r="M185" s="84"/>
      <c r="N185" s="48"/>
      <c r="O185" s="45"/>
      <c r="P185" s="84"/>
    </row>
    <row r="186" s="1" customFormat="1" ht="21" customHeight="1" spans="1:16">
      <c r="A186" s="50" t="s">
        <v>370</v>
      </c>
      <c r="B186" s="62" t="s">
        <v>292</v>
      </c>
      <c r="C186" s="63"/>
      <c r="D186" s="93"/>
      <c r="E186" s="42"/>
      <c r="F186" s="43"/>
      <c r="G186" s="48"/>
      <c r="H186" s="45"/>
      <c r="I186" s="48"/>
      <c r="J186" s="45"/>
      <c r="K186" s="48"/>
      <c r="L186" s="45"/>
      <c r="M186" s="84"/>
      <c r="N186" s="48"/>
      <c r="O186" s="45"/>
      <c r="P186" s="84"/>
    </row>
    <row r="187" s="1" customFormat="1" ht="30" customHeight="1" spans="1:16">
      <c r="A187" s="38" t="s">
        <v>371</v>
      </c>
      <c r="B187" s="66" t="s">
        <v>372</v>
      </c>
      <c r="C187" s="67" t="s">
        <v>91</v>
      </c>
      <c r="D187" s="53" t="s">
        <v>82</v>
      </c>
      <c r="E187" s="42">
        <v>600000</v>
      </c>
      <c r="F187" s="43">
        <f>E187*D187</f>
        <v>600000</v>
      </c>
      <c r="G187" s="48"/>
      <c r="H187" s="45">
        <f>G187*E187</f>
        <v>0</v>
      </c>
      <c r="I187" s="48"/>
      <c r="J187" s="45">
        <f>I187*E187</f>
        <v>0</v>
      </c>
      <c r="K187" s="48">
        <f>G187+I187</f>
        <v>0</v>
      </c>
      <c r="L187" s="45">
        <f>K187*E187</f>
        <v>0</v>
      </c>
      <c r="M187" s="84">
        <f>K187/D187</f>
        <v>0</v>
      </c>
      <c r="N187" s="48">
        <f>D187-K187</f>
        <v>1</v>
      </c>
      <c r="O187" s="45">
        <f>N187*E187</f>
        <v>600000</v>
      </c>
      <c r="P187" s="84">
        <f>N187/D187</f>
        <v>1</v>
      </c>
    </row>
    <row r="188" s="1" customFormat="1" ht="30" customHeight="1" spans="1:16">
      <c r="A188" s="38" t="s">
        <v>373</v>
      </c>
      <c r="B188" s="66" t="s">
        <v>328</v>
      </c>
      <c r="C188" s="67" t="s">
        <v>91</v>
      </c>
      <c r="D188" s="53" t="s">
        <v>82</v>
      </c>
      <c r="E188" s="42">
        <v>78000</v>
      </c>
      <c r="F188" s="43">
        <f t="shared" ref="F188:F196" si="84">E188*D188</f>
        <v>78000</v>
      </c>
      <c r="G188" s="44">
        <v>0.25</v>
      </c>
      <c r="H188" s="45">
        <f t="shared" ref="H188:H196" si="85">G188*E188</f>
        <v>19500</v>
      </c>
      <c r="I188" s="48"/>
      <c r="J188" s="45">
        <f t="shared" ref="J188:J196" si="86">I188*E188</f>
        <v>0</v>
      </c>
      <c r="K188" s="48">
        <f t="shared" ref="K188:K196" si="87">G188+I188</f>
        <v>0.25</v>
      </c>
      <c r="L188" s="45">
        <f t="shared" ref="L188:L196" si="88">K188*E188</f>
        <v>19500</v>
      </c>
      <c r="M188" s="84">
        <f t="shared" ref="M188:M196" si="89">K188/D188</f>
        <v>0.25</v>
      </c>
      <c r="N188" s="48">
        <f t="shared" ref="N188:N196" si="90">D188-K188</f>
        <v>0.75</v>
      </c>
      <c r="O188" s="45">
        <f t="shared" ref="O188:O196" si="91">N188*E188</f>
        <v>58500</v>
      </c>
      <c r="P188" s="84">
        <f t="shared" ref="P188:P196" si="92">N188/D188</f>
        <v>0.75</v>
      </c>
    </row>
    <row r="189" s="1" customFormat="1" ht="21" customHeight="1" spans="1:16">
      <c r="A189" s="50" t="s">
        <v>374</v>
      </c>
      <c r="B189" s="62" t="s">
        <v>298</v>
      </c>
      <c r="C189" s="97"/>
      <c r="D189" s="98"/>
      <c r="E189" s="42"/>
      <c r="F189" s="43"/>
      <c r="G189" s="48"/>
      <c r="H189" s="45"/>
      <c r="I189" s="48"/>
      <c r="J189" s="45"/>
      <c r="K189" s="48"/>
      <c r="L189" s="45"/>
      <c r="M189" s="84"/>
      <c r="N189" s="48"/>
      <c r="O189" s="45"/>
      <c r="P189" s="84"/>
    </row>
    <row r="190" s="1" customFormat="1" ht="30" customHeight="1" spans="1:16">
      <c r="A190" s="38" t="s">
        <v>375</v>
      </c>
      <c r="B190" s="66" t="s">
        <v>376</v>
      </c>
      <c r="C190" s="67" t="s">
        <v>87</v>
      </c>
      <c r="D190" s="53" t="s">
        <v>377</v>
      </c>
      <c r="E190" s="42">
        <v>12000</v>
      </c>
      <c r="F190" s="43">
        <f t="shared" si="84"/>
        <v>552000</v>
      </c>
      <c r="G190" s="48"/>
      <c r="H190" s="45">
        <f t="shared" si="85"/>
        <v>0</v>
      </c>
      <c r="I190" s="48"/>
      <c r="J190" s="45">
        <f t="shared" si="86"/>
        <v>0</v>
      </c>
      <c r="K190" s="48">
        <f t="shared" si="87"/>
        <v>0</v>
      </c>
      <c r="L190" s="45">
        <f t="shared" si="88"/>
        <v>0</v>
      </c>
      <c r="M190" s="84">
        <f t="shared" si="89"/>
        <v>0</v>
      </c>
      <c r="N190" s="48">
        <f t="shared" si="90"/>
        <v>46</v>
      </c>
      <c r="O190" s="45">
        <f t="shared" si="91"/>
        <v>552000</v>
      </c>
      <c r="P190" s="84">
        <f t="shared" si="92"/>
        <v>1</v>
      </c>
    </row>
    <row r="191" s="1" customFormat="1" ht="16" customHeight="1" spans="1:16">
      <c r="A191" s="38" t="s">
        <v>378</v>
      </c>
      <c r="B191" s="66" t="s">
        <v>379</v>
      </c>
      <c r="C191" s="67" t="s">
        <v>91</v>
      </c>
      <c r="D191" s="53" t="s">
        <v>82</v>
      </c>
      <c r="E191" s="42">
        <v>38000</v>
      </c>
      <c r="F191" s="43">
        <f t="shared" si="84"/>
        <v>38000</v>
      </c>
      <c r="G191" s="44">
        <v>0.25</v>
      </c>
      <c r="H191" s="45">
        <f t="shared" si="85"/>
        <v>9500</v>
      </c>
      <c r="I191" s="48"/>
      <c r="J191" s="45">
        <f t="shared" si="86"/>
        <v>0</v>
      </c>
      <c r="K191" s="48">
        <f t="shared" si="87"/>
        <v>0.25</v>
      </c>
      <c r="L191" s="45">
        <f t="shared" si="88"/>
        <v>9500</v>
      </c>
      <c r="M191" s="84">
        <f t="shared" si="89"/>
        <v>0.25</v>
      </c>
      <c r="N191" s="48">
        <f t="shared" si="90"/>
        <v>0.75</v>
      </c>
      <c r="O191" s="45">
        <f t="shared" si="91"/>
        <v>28500</v>
      </c>
      <c r="P191" s="84">
        <f t="shared" si="92"/>
        <v>0.75</v>
      </c>
    </row>
    <row r="192" s="1" customFormat="1" ht="30" customHeight="1" spans="1:16">
      <c r="A192" s="38" t="s">
        <v>380</v>
      </c>
      <c r="B192" s="66" t="s">
        <v>381</v>
      </c>
      <c r="C192" s="67" t="s">
        <v>87</v>
      </c>
      <c r="D192" s="53" t="s">
        <v>121</v>
      </c>
      <c r="E192" s="42">
        <v>8500</v>
      </c>
      <c r="F192" s="43">
        <f t="shared" si="84"/>
        <v>34000</v>
      </c>
      <c r="G192" s="48"/>
      <c r="H192" s="45">
        <f t="shared" si="85"/>
        <v>0</v>
      </c>
      <c r="I192" s="48"/>
      <c r="J192" s="45">
        <f t="shared" si="86"/>
        <v>0</v>
      </c>
      <c r="K192" s="48">
        <f t="shared" si="87"/>
        <v>0</v>
      </c>
      <c r="L192" s="45">
        <f t="shared" si="88"/>
        <v>0</v>
      </c>
      <c r="M192" s="84">
        <f t="shared" si="89"/>
        <v>0</v>
      </c>
      <c r="N192" s="48">
        <f t="shared" si="90"/>
        <v>4</v>
      </c>
      <c r="O192" s="45">
        <f t="shared" si="91"/>
        <v>34000</v>
      </c>
      <c r="P192" s="84">
        <f t="shared" si="92"/>
        <v>1</v>
      </c>
    </row>
    <row r="193" s="1" customFormat="1" ht="21" customHeight="1" spans="1:16">
      <c r="A193" s="50" t="s">
        <v>382</v>
      </c>
      <c r="B193" s="62" t="s">
        <v>107</v>
      </c>
      <c r="C193" s="97"/>
      <c r="D193" s="98"/>
      <c r="E193" s="42"/>
      <c r="F193" s="43"/>
      <c r="G193" s="48"/>
      <c r="H193" s="45"/>
      <c r="I193" s="48"/>
      <c r="J193" s="45"/>
      <c r="K193" s="48"/>
      <c r="L193" s="45"/>
      <c r="M193" s="84"/>
      <c r="N193" s="48"/>
      <c r="O193" s="45"/>
      <c r="P193" s="84"/>
    </row>
    <row r="194" s="1" customFormat="1" ht="21" customHeight="1" spans="1:16">
      <c r="A194" s="38" t="s">
        <v>383</v>
      </c>
      <c r="B194" s="66" t="s">
        <v>384</v>
      </c>
      <c r="C194" s="67" t="s">
        <v>91</v>
      </c>
      <c r="D194" s="53" t="s">
        <v>82</v>
      </c>
      <c r="E194" s="42">
        <v>70000</v>
      </c>
      <c r="F194" s="43">
        <f t="shared" si="84"/>
        <v>70000</v>
      </c>
      <c r="G194" s="44">
        <v>0.25</v>
      </c>
      <c r="H194" s="45">
        <f t="shared" si="85"/>
        <v>17500</v>
      </c>
      <c r="I194" s="48"/>
      <c r="J194" s="45">
        <f t="shared" si="86"/>
        <v>0</v>
      </c>
      <c r="K194" s="48">
        <f t="shared" si="87"/>
        <v>0.25</v>
      </c>
      <c r="L194" s="45">
        <f t="shared" si="88"/>
        <v>17500</v>
      </c>
      <c r="M194" s="84">
        <f t="shared" si="89"/>
        <v>0.25</v>
      </c>
      <c r="N194" s="48">
        <f t="shared" si="90"/>
        <v>0.75</v>
      </c>
      <c r="O194" s="45">
        <f t="shared" si="91"/>
        <v>52500</v>
      </c>
      <c r="P194" s="84">
        <f t="shared" si="92"/>
        <v>0.75</v>
      </c>
    </row>
    <row r="195" s="1" customFormat="1" ht="50" customHeight="1" spans="1:16">
      <c r="A195" s="38" t="s">
        <v>385</v>
      </c>
      <c r="B195" s="66" t="s">
        <v>386</v>
      </c>
      <c r="C195" s="67" t="s">
        <v>87</v>
      </c>
      <c r="D195" s="53" t="s">
        <v>162</v>
      </c>
      <c r="E195" s="42">
        <v>3200</v>
      </c>
      <c r="F195" s="43">
        <f t="shared" si="84"/>
        <v>70400</v>
      </c>
      <c r="G195" s="48"/>
      <c r="H195" s="45">
        <f t="shared" si="85"/>
        <v>0</v>
      </c>
      <c r="I195" s="48"/>
      <c r="J195" s="45">
        <f t="shared" si="86"/>
        <v>0</v>
      </c>
      <c r="K195" s="48">
        <f t="shared" si="87"/>
        <v>0</v>
      </c>
      <c r="L195" s="45">
        <f t="shared" si="88"/>
        <v>0</v>
      </c>
      <c r="M195" s="84">
        <f t="shared" si="89"/>
        <v>0</v>
      </c>
      <c r="N195" s="48">
        <f t="shared" si="90"/>
        <v>22</v>
      </c>
      <c r="O195" s="45">
        <f t="shared" si="91"/>
        <v>70400</v>
      </c>
      <c r="P195" s="84">
        <f t="shared" si="92"/>
        <v>1</v>
      </c>
    </row>
    <row r="196" s="1" customFormat="1" ht="21" customHeight="1" spans="1:16">
      <c r="A196" s="38" t="s">
        <v>387</v>
      </c>
      <c r="B196" s="66" t="s">
        <v>388</v>
      </c>
      <c r="C196" s="67" t="s">
        <v>87</v>
      </c>
      <c r="D196" s="53" t="s">
        <v>145</v>
      </c>
      <c r="E196" s="42">
        <v>14000</v>
      </c>
      <c r="F196" s="43">
        <f t="shared" si="84"/>
        <v>28000</v>
      </c>
      <c r="G196" s="48"/>
      <c r="H196" s="45">
        <f t="shared" si="85"/>
        <v>0</v>
      </c>
      <c r="I196" s="48"/>
      <c r="J196" s="45">
        <f t="shared" si="86"/>
        <v>0</v>
      </c>
      <c r="K196" s="48">
        <f t="shared" si="87"/>
        <v>0</v>
      </c>
      <c r="L196" s="45">
        <f t="shared" si="88"/>
        <v>0</v>
      </c>
      <c r="M196" s="84">
        <f t="shared" si="89"/>
        <v>0</v>
      </c>
      <c r="N196" s="48">
        <f t="shared" si="90"/>
        <v>2</v>
      </c>
      <c r="O196" s="45">
        <f t="shared" si="91"/>
        <v>28000</v>
      </c>
      <c r="P196" s="84">
        <f t="shared" si="92"/>
        <v>1</v>
      </c>
    </row>
    <row r="197" s="1" customFormat="1" ht="21" customHeight="1" spans="1:16">
      <c r="A197" s="50"/>
      <c r="B197" s="46" t="s">
        <v>389</v>
      </c>
      <c r="C197" s="40"/>
      <c r="D197" s="41"/>
      <c r="E197" s="42"/>
      <c r="F197" s="47">
        <f t="shared" ref="F197:J197" si="93">SUM(F187:F196)</f>
        <v>1470400</v>
      </c>
      <c r="G197" s="48"/>
      <c r="H197" s="47">
        <f t="shared" si="93"/>
        <v>46500</v>
      </c>
      <c r="I197" s="48"/>
      <c r="J197" s="47">
        <f t="shared" si="93"/>
        <v>0</v>
      </c>
      <c r="K197" s="48"/>
      <c r="L197" s="47">
        <f>SUM(L187:L196)</f>
        <v>46500</v>
      </c>
      <c r="M197" s="84"/>
      <c r="N197" s="48"/>
      <c r="O197" s="47">
        <f>SUM(O187:O196)</f>
        <v>1423900</v>
      </c>
      <c r="P197" s="84"/>
    </row>
    <row r="198" s="1" customFormat="1" ht="21" customHeight="1" spans="1:16">
      <c r="A198" s="50"/>
      <c r="B198" s="49"/>
      <c r="C198" s="40"/>
      <c r="D198" s="41"/>
      <c r="E198" s="42"/>
      <c r="F198" s="43"/>
      <c r="G198" s="48"/>
      <c r="H198" s="45"/>
      <c r="I198" s="48"/>
      <c r="J198" s="45"/>
      <c r="K198" s="48"/>
      <c r="L198" s="45"/>
      <c r="M198" s="84"/>
      <c r="N198" s="48"/>
      <c r="O198" s="45"/>
      <c r="P198" s="84"/>
    </row>
    <row r="199" s="1" customFormat="1" ht="21" customHeight="1" spans="1:16">
      <c r="A199" s="50">
        <v>3.6</v>
      </c>
      <c r="B199" s="49" t="s">
        <v>259</v>
      </c>
      <c r="C199" s="40"/>
      <c r="D199" s="41"/>
      <c r="E199" s="42"/>
      <c r="F199" s="43"/>
      <c r="G199" s="48"/>
      <c r="H199" s="45"/>
      <c r="I199" s="48"/>
      <c r="J199" s="45"/>
      <c r="K199" s="48"/>
      <c r="L199" s="45"/>
      <c r="M199" s="84"/>
      <c r="N199" s="48"/>
      <c r="O199" s="45"/>
      <c r="P199" s="84"/>
    </row>
    <row r="200" s="1" customFormat="1" ht="21" customHeight="1" spans="1:16">
      <c r="A200" s="99" t="s">
        <v>390</v>
      </c>
      <c r="B200" s="100" t="s">
        <v>261</v>
      </c>
      <c r="C200" s="101" t="s">
        <v>68</v>
      </c>
      <c r="D200" s="102">
        <v>1</v>
      </c>
      <c r="E200" s="42">
        <v>893032.5</v>
      </c>
      <c r="F200" s="43">
        <f>E200*D200</f>
        <v>893032.5</v>
      </c>
      <c r="G200" s="48"/>
      <c r="H200" s="45">
        <f>G200*E200</f>
        <v>0</v>
      </c>
      <c r="I200" s="48"/>
      <c r="J200" s="45">
        <f>I200*E200</f>
        <v>0</v>
      </c>
      <c r="K200" s="48">
        <f>G200+I200</f>
        <v>0</v>
      </c>
      <c r="L200" s="45">
        <f>K200*E200</f>
        <v>0</v>
      </c>
      <c r="M200" s="84">
        <f>K200/D200</f>
        <v>0</v>
      </c>
      <c r="N200" s="48">
        <f>D200-K200</f>
        <v>1</v>
      </c>
      <c r="O200" s="45">
        <f>N200*E200</f>
        <v>893032.5</v>
      </c>
      <c r="P200" s="84">
        <f>N200/D200</f>
        <v>1</v>
      </c>
    </row>
    <row r="201" s="1" customFormat="1" ht="48" customHeight="1" spans="1:16">
      <c r="A201" s="99" t="s">
        <v>391</v>
      </c>
      <c r="B201" s="103" t="s">
        <v>392</v>
      </c>
      <c r="C201" s="104" t="s">
        <v>87</v>
      </c>
      <c r="D201" s="105">
        <v>4</v>
      </c>
      <c r="E201" s="42">
        <v>126000</v>
      </c>
      <c r="F201" s="43">
        <f>E201*D201</f>
        <v>504000</v>
      </c>
      <c r="G201" s="48"/>
      <c r="H201" s="45">
        <f>G201*E201</f>
        <v>0</v>
      </c>
      <c r="I201" s="48"/>
      <c r="J201" s="45">
        <f>I201*E201</f>
        <v>0</v>
      </c>
      <c r="K201" s="48">
        <f>G201+I201</f>
        <v>0</v>
      </c>
      <c r="L201" s="45">
        <f>K201*E201</f>
        <v>0</v>
      </c>
      <c r="M201" s="84">
        <f>K201/D201</f>
        <v>0</v>
      </c>
      <c r="N201" s="48">
        <f>D201-K201</f>
        <v>4</v>
      </c>
      <c r="O201" s="45">
        <f>N201*E201</f>
        <v>504000</v>
      </c>
      <c r="P201" s="84">
        <f>N201/D201</f>
        <v>1</v>
      </c>
    </row>
    <row r="202" s="1" customFormat="1" ht="30" customHeight="1" spans="1:16">
      <c r="A202" s="99" t="s">
        <v>393</v>
      </c>
      <c r="B202" s="103" t="s">
        <v>265</v>
      </c>
      <c r="C202" s="104" t="s">
        <v>87</v>
      </c>
      <c r="D202" s="105">
        <v>2</v>
      </c>
      <c r="E202" s="42">
        <v>480000</v>
      </c>
      <c r="F202" s="43">
        <f>E202*D202</f>
        <v>960000</v>
      </c>
      <c r="G202" s="48"/>
      <c r="H202" s="45">
        <f t="shared" ref="H202:H207" si="94">G202*E202</f>
        <v>0</v>
      </c>
      <c r="I202" s="48"/>
      <c r="J202" s="45">
        <f t="shared" ref="J202:J207" si="95">I202*E202</f>
        <v>0</v>
      </c>
      <c r="K202" s="48">
        <f t="shared" ref="K202:K207" si="96">G202+I202</f>
        <v>0</v>
      </c>
      <c r="L202" s="45">
        <f t="shared" ref="L202:L207" si="97">K202*E202</f>
        <v>0</v>
      </c>
      <c r="M202" s="84">
        <f t="shared" ref="M202:M207" si="98">K202/D202</f>
        <v>0</v>
      </c>
      <c r="N202" s="48">
        <f t="shared" ref="N202:N207" si="99">D202-K202</f>
        <v>2</v>
      </c>
      <c r="O202" s="45">
        <f t="shared" ref="O202:O207" si="100">N202*E202</f>
        <v>960000</v>
      </c>
      <c r="P202" s="84">
        <f t="shared" ref="P202:P207" si="101">N202/D202</f>
        <v>1</v>
      </c>
    </row>
    <row r="203" s="1" customFormat="1" ht="21" customHeight="1" spans="1:16">
      <c r="A203" s="99" t="s">
        <v>394</v>
      </c>
      <c r="B203" s="103" t="s">
        <v>267</v>
      </c>
      <c r="C203" s="104" t="s">
        <v>91</v>
      </c>
      <c r="D203" s="105">
        <v>1</v>
      </c>
      <c r="E203" s="42">
        <v>140000</v>
      </c>
      <c r="F203" s="43">
        <f>E203*D203</f>
        <v>140000</v>
      </c>
      <c r="G203" s="48"/>
      <c r="H203" s="45">
        <f t="shared" si="94"/>
        <v>0</v>
      </c>
      <c r="I203" s="48"/>
      <c r="J203" s="45">
        <f t="shared" si="95"/>
        <v>0</v>
      </c>
      <c r="K203" s="48">
        <f t="shared" si="96"/>
        <v>0</v>
      </c>
      <c r="L203" s="45">
        <f t="shared" si="97"/>
        <v>0</v>
      </c>
      <c r="M203" s="84">
        <f t="shared" si="98"/>
        <v>0</v>
      </c>
      <c r="N203" s="48">
        <f t="shared" si="99"/>
        <v>1</v>
      </c>
      <c r="O203" s="45">
        <f t="shared" si="100"/>
        <v>140000</v>
      </c>
      <c r="P203" s="84">
        <f t="shared" si="101"/>
        <v>1</v>
      </c>
    </row>
    <row r="204" s="1" customFormat="1" ht="21" customHeight="1" spans="1:16">
      <c r="A204" s="50"/>
      <c r="B204" s="46" t="s">
        <v>268</v>
      </c>
      <c r="C204" s="40"/>
      <c r="D204" s="41"/>
      <c r="E204" s="42"/>
      <c r="F204" s="47">
        <f t="shared" ref="F204:J204" si="102">SUM(F200:F203)</f>
        <v>2497032.5</v>
      </c>
      <c r="G204" s="48"/>
      <c r="H204" s="47">
        <f t="shared" si="102"/>
        <v>0</v>
      </c>
      <c r="I204" s="48"/>
      <c r="J204" s="47">
        <f t="shared" si="102"/>
        <v>0</v>
      </c>
      <c r="K204" s="48"/>
      <c r="L204" s="47">
        <f>SUM(L200:L203)</f>
        <v>0</v>
      </c>
      <c r="M204" s="84"/>
      <c r="N204" s="48"/>
      <c r="O204" s="47">
        <f>SUM(O200:O203)</f>
        <v>2497032.5</v>
      </c>
      <c r="P204" s="84"/>
    </row>
    <row r="205" s="1" customFormat="1" ht="21" customHeight="1" spans="1:16">
      <c r="A205" s="50"/>
      <c r="B205" s="49"/>
      <c r="C205" s="40"/>
      <c r="D205" s="41"/>
      <c r="E205" s="42"/>
      <c r="F205" s="43"/>
      <c r="G205" s="48"/>
      <c r="H205" s="45"/>
      <c r="I205" s="48"/>
      <c r="J205" s="45"/>
      <c r="K205" s="48"/>
      <c r="L205" s="45"/>
      <c r="M205" s="84"/>
      <c r="N205" s="48"/>
      <c r="O205" s="45"/>
      <c r="P205" s="84"/>
    </row>
    <row r="206" s="1" customFormat="1" ht="21" customHeight="1" spans="1:16">
      <c r="A206" s="50">
        <v>3.7</v>
      </c>
      <c r="B206" s="49" t="s">
        <v>395</v>
      </c>
      <c r="C206" s="40"/>
      <c r="D206" s="41"/>
      <c r="E206" s="42"/>
      <c r="F206" s="43"/>
      <c r="G206" s="48"/>
      <c r="H206" s="45"/>
      <c r="I206" s="48"/>
      <c r="J206" s="45"/>
      <c r="K206" s="48"/>
      <c r="L206" s="45"/>
      <c r="M206" s="84"/>
      <c r="N206" s="48"/>
      <c r="O206" s="45"/>
      <c r="P206" s="84"/>
    </row>
    <row r="207" s="1" customFormat="1" ht="49" customHeight="1" spans="1:16">
      <c r="A207" s="106" t="s">
        <v>396</v>
      </c>
      <c r="B207" s="107" t="s">
        <v>397</v>
      </c>
      <c r="C207" s="108" t="s">
        <v>91</v>
      </c>
      <c r="D207" s="109">
        <v>1</v>
      </c>
      <c r="E207" s="42">
        <v>4742485</v>
      </c>
      <c r="F207" s="43">
        <f>E207*D207</f>
        <v>4742485</v>
      </c>
      <c r="G207" s="44">
        <v>0.5</v>
      </c>
      <c r="H207" s="45">
        <f t="shared" si="94"/>
        <v>2371242.5</v>
      </c>
      <c r="I207" s="48"/>
      <c r="J207" s="45">
        <f t="shared" si="95"/>
        <v>0</v>
      </c>
      <c r="K207" s="48">
        <f t="shared" si="96"/>
        <v>0.5</v>
      </c>
      <c r="L207" s="45">
        <f t="shared" si="97"/>
        <v>2371242.5</v>
      </c>
      <c r="M207" s="84">
        <f t="shared" si="98"/>
        <v>0.5</v>
      </c>
      <c r="N207" s="48">
        <f t="shared" si="99"/>
        <v>0.5</v>
      </c>
      <c r="O207" s="45">
        <f t="shared" si="100"/>
        <v>2371242.5</v>
      </c>
      <c r="P207" s="84">
        <f t="shared" si="101"/>
        <v>0.5</v>
      </c>
    </row>
    <row r="208" s="1" customFormat="1" ht="21" customHeight="1" spans="1:16">
      <c r="A208" s="50"/>
      <c r="B208" s="46" t="s">
        <v>398</v>
      </c>
      <c r="C208" s="40"/>
      <c r="D208" s="41"/>
      <c r="E208" s="42"/>
      <c r="F208" s="47">
        <f t="shared" ref="F208:J208" si="103">F207</f>
        <v>4742485</v>
      </c>
      <c r="G208" s="48"/>
      <c r="H208" s="47">
        <f t="shared" si="103"/>
        <v>2371242.5</v>
      </c>
      <c r="I208" s="48"/>
      <c r="J208" s="47">
        <f t="shared" si="103"/>
        <v>0</v>
      </c>
      <c r="K208" s="48"/>
      <c r="L208" s="47">
        <f>L207</f>
        <v>2371242.5</v>
      </c>
      <c r="M208" s="84"/>
      <c r="N208" s="48"/>
      <c r="O208" s="47">
        <f>O207</f>
        <v>2371242.5</v>
      </c>
      <c r="P208" s="84"/>
    </row>
    <row r="209" s="1" customFormat="1" ht="21" customHeight="1" spans="1:16">
      <c r="A209" s="50"/>
      <c r="B209" s="46" t="s">
        <v>399</v>
      </c>
      <c r="C209" s="40"/>
      <c r="D209" s="41"/>
      <c r="E209" s="42"/>
      <c r="F209" s="47">
        <f t="shared" ref="F209:J209" si="104">F132+F151+F168+F183+F197+F204+F208</f>
        <v>15073867.5</v>
      </c>
      <c r="G209" s="48"/>
      <c r="H209" s="47">
        <f t="shared" si="104"/>
        <v>3486317.5</v>
      </c>
      <c r="I209" s="48"/>
      <c r="J209" s="47">
        <f t="shared" si="104"/>
        <v>0</v>
      </c>
      <c r="K209" s="48"/>
      <c r="L209" s="47">
        <f>L132+L151+L168+L183+L197+L204+L208</f>
        <v>3486317.5</v>
      </c>
      <c r="M209" s="84"/>
      <c r="N209" s="48"/>
      <c r="O209" s="47">
        <f>O132+O151+O168+O183+O197+O204+O208</f>
        <v>11587550</v>
      </c>
      <c r="P209" s="84"/>
    </row>
    <row r="210" s="1" customFormat="1" ht="21" customHeight="1" spans="1:16">
      <c r="A210" s="50"/>
      <c r="B210" s="49"/>
      <c r="C210" s="40"/>
      <c r="D210" s="41"/>
      <c r="E210" s="42"/>
      <c r="F210" s="43"/>
      <c r="G210" s="48"/>
      <c r="H210" s="45"/>
      <c r="I210" s="48"/>
      <c r="J210" s="45"/>
      <c r="K210" s="48"/>
      <c r="L210" s="45"/>
      <c r="M210" s="84"/>
      <c r="N210" s="48"/>
      <c r="O210" s="45"/>
      <c r="P210" s="84"/>
    </row>
    <row r="211" s="1" customFormat="1" ht="33" customHeight="1" spans="1:16">
      <c r="A211" s="110"/>
      <c r="B211" s="50" t="s">
        <v>400</v>
      </c>
      <c r="C211" s="56"/>
      <c r="D211" s="56"/>
      <c r="E211" s="111"/>
      <c r="F211" s="47">
        <f t="shared" ref="F211:J211" si="105">F12+F117+F209</f>
        <v>27476785.5</v>
      </c>
      <c r="G211" s="112"/>
      <c r="H211" s="47">
        <f t="shared" si="105"/>
        <v>7608263.5</v>
      </c>
      <c r="I211" s="41"/>
      <c r="J211" s="47">
        <f t="shared" si="105"/>
        <v>0</v>
      </c>
      <c r="K211" s="41"/>
      <c r="L211" s="47">
        <f>L12+L117+L209</f>
        <v>7608263.5</v>
      </c>
      <c r="M211" s="116">
        <f>L211/F211</f>
        <v>0.276897874389273</v>
      </c>
      <c r="N211" s="57"/>
      <c r="O211" s="47">
        <f>O12+O117+O209</f>
        <v>19868522</v>
      </c>
      <c r="P211" s="116">
        <f>O211/F211</f>
        <v>0.723102125610727</v>
      </c>
    </row>
    <row r="212" s="1" customFormat="1" ht="33" customHeight="1" spans="1:16">
      <c r="A212" s="110"/>
      <c r="B212" s="50" t="s">
        <v>58</v>
      </c>
      <c r="C212" s="56"/>
      <c r="D212" s="56"/>
      <c r="E212" s="111"/>
      <c r="F212" s="47">
        <f t="shared" ref="F212:J212" si="106">F211*0.17</f>
        <v>4671053.535</v>
      </c>
      <c r="G212" s="112"/>
      <c r="H212" s="47">
        <f t="shared" si="106"/>
        <v>1293404.795</v>
      </c>
      <c r="I212" s="41"/>
      <c r="J212" s="47">
        <f t="shared" ref="J212:O212" si="107">J211*0.17</f>
        <v>0</v>
      </c>
      <c r="K212" s="41"/>
      <c r="L212" s="47">
        <f t="shared" si="107"/>
        <v>1293404.795</v>
      </c>
      <c r="M212" s="116">
        <f>L212/F212</f>
        <v>0.276897874389273</v>
      </c>
      <c r="N212" s="57"/>
      <c r="O212" s="47">
        <f t="shared" si="107"/>
        <v>3377648.74</v>
      </c>
      <c r="P212" s="116">
        <f>O212/F212</f>
        <v>0.723102125610727</v>
      </c>
    </row>
    <row r="213" s="1" customFormat="1" ht="33" customHeight="1" spans="1:16">
      <c r="A213" s="110"/>
      <c r="B213" s="50" t="s">
        <v>401</v>
      </c>
      <c r="C213" s="56"/>
      <c r="D213" s="56"/>
      <c r="E213" s="111"/>
      <c r="F213" s="47">
        <f t="shared" ref="F213:J213" si="108">F211+F212</f>
        <v>32147839.035</v>
      </c>
      <c r="G213" s="112"/>
      <c r="H213" s="47">
        <f t="shared" si="108"/>
        <v>8901668.295</v>
      </c>
      <c r="I213" s="41"/>
      <c r="J213" s="47">
        <f t="shared" si="108"/>
        <v>0</v>
      </c>
      <c r="K213" s="41"/>
      <c r="L213" s="47">
        <f>L211+L212</f>
        <v>8901668.295</v>
      </c>
      <c r="M213" s="116">
        <f>L213/F213</f>
        <v>0.276897874389273</v>
      </c>
      <c r="N213" s="41"/>
      <c r="O213" s="47">
        <f>O211+O212</f>
        <v>23246170.74</v>
      </c>
      <c r="P213" s="116">
        <f>O213/F213</f>
        <v>0.723102125610727</v>
      </c>
    </row>
    <row r="214" s="1" customFormat="1" ht="33" customHeight="1" spans="1:16">
      <c r="A214" s="110"/>
      <c r="B214" s="50" t="s">
        <v>402</v>
      </c>
      <c r="C214" s="56"/>
      <c r="D214" s="56"/>
      <c r="E214" s="111"/>
      <c r="F214" s="47">
        <f>F213*0.05</f>
        <v>1607391.95175</v>
      </c>
      <c r="G214" s="112"/>
      <c r="H214" s="47"/>
      <c r="I214" s="41"/>
      <c r="J214" s="47"/>
      <c r="K214" s="41"/>
      <c r="L214" s="47"/>
      <c r="M214" s="84"/>
      <c r="N214" s="41"/>
      <c r="O214" s="47">
        <v>1607391.95175</v>
      </c>
      <c r="P214" s="84"/>
    </row>
    <row r="215" s="1" customFormat="1" ht="33" customHeight="1" spans="1:16">
      <c r="A215" s="110"/>
      <c r="B215" s="50" t="s">
        <v>403</v>
      </c>
      <c r="C215" s="56"/>
      <c r="D215" s="56"/>
      <c r="E215" s="111"/>
      <c r="F215" s="47">
        <f t="shared" ref="F215:J215" si="109">F213+F214</f>
        <v>33755230.98675</v>
      </c>
      <c r="G215" s="112"/>
      <c r="H215" s="47">
        <f t="shared" si="109"/>
        <v>8901668.295</v>
      </c>
      <c r="I215" s="41"/>
      <c r="J215" s="47">
        <f t="shared" si="109"/>
        <v>0</v>
      </c>
      <c r="K215" s="41"/>
      <c r="L215" s="47">
        <f>L213+L214</f>
        <v>8901668.295</v>
      </c>
      <c r="M215" s="116">
        <f>L215/F215</f>
        <v>0.263712261323117</v>
      </c>
      <c r="N215" s="41"/>
      <c r="O215" s="47">
        <f>O213+O214</f>
        <v>24853562.69175</v>
      </c>
      <c r="P215" s="116">
        <f>O215/F215</f>
        <v>0.736287738676883</v>
      </c>
    </row>
    <row r="216" s="1" customFormat="1" ht="33" customHeight="1" spans="1:16">
      <c r="A216" s="2"/>
      <c r="B216" s="113"/>
      <c r="C216" s="113"/>
      <c r="D216" s="113"/>
      <c r="E216" s="113"/>
      <c r="F216" s="114"/>
      <c r="G216" s="5"/>
      <c r="H216" s="114"/>
      <c r="I216" s="5"/>
      <c r="J216" s="114"/>
      <c r="K216" s="5"/>
      <c r="L216" s="114"/>
      <c r="M216" s="117"/>
      <c r="N216" s="2"/>
      <c r="O216" s="115"/>
      <c r="P216" s="118"/>
    </row>
    <row r="217" s="1" customFormat="1" ht="20.1" customHeight="1" spans="1:16">
      <c r="A217" s="2"/>
      <c r="B217" s="113"/>
      <c r="C217" s="113"/>
      <c r="D217" s="113"/>
      <c r="E217" s="114"/>
      <c r="F217" s="114"/>
      <c r="G217" s="114"/>
      <c r="H217" s="115"/>
      <c r="I217" s="5"/>
      <c r="J217" s="115"/>
      <c r="K217" s="5"/>
      <c r="L217" s="115"/>
      <c r="M217" s="117"/>
      <c r="N217" s="2"/>
      <c r="O217" s="115"/>
      <c r="P217" s="118"/>
    </row>
    <row r="218" s="1" customFormat="1" ht="46.5" customHeight="1" spans="1:16">
      <c r="A218" s="2"/>
      <c r="B218" s="113" t="s">
        <v>404</v>
      </c>
      <c r="C218" s="2"/>
      <c r="D218" s="2"/>
      <c r="E218" s="114"/>
      <c r="F218" s="114"/>
      <c r="G218" s="5"/>
      <c r="H218" s="5"/>
      <c r="I218" s="5"/>
      <c r="J218" s="113" t="s">
        <v>405</v>
      </c>
      <c r="K218" s="113"/>
      <c r="L218" s="113"/>
      <c r="M218" s="113"/>
      <c r="N218" s="113"/>
      <c r="O218" s="2"/>
      <c r="P218" s="6"/>
    </row>
    <row r="219" s="1" customFormat="1" ht="30" customHeight="1" spans="1:16">
      <c r="A219" s="2"/>
      <c r="B219" s="113" t="s">
        <v>406</v>
      </c>
      <c r="C219" s="2"/>
      <c r="D219" s="2"/>
      <c r="E219" s="114"/>
      <c r="F219" s="114"/>
      <c r="G219" s="2"/>
      <c r="H219" s="5"/>
      <c r="I219" s="5"/>
      <c r="J219" s="2"/>
      <c r="K219" s="113" t="s">
        <v>407</v>
      </c>
      <c r="L219" s="113"/>
      <c r="M219" s="113"/>
      <c r="N219" s="2"/>
      <c r="O219" s="2"/>
      <c r="P219" s="6"/>
    </row>
    <row r="220" s="1" customFormat="1" ht="20.1" customHeight="1" spans="1:16">
      <c r="A220" s="2"/>
      <c r="B220" s="113"/>
      <c r="C220" s="113"/>
      <c r="D220" s="113"/>
      <c r="E220" s="114"/>
      <c r="F220" s="114"/>
      <c r="G220" s="2"/>
      <c r="H220" s="5"/>
      <c r="I220" s="5"/>
      <c r="J220" s="5"/>
      <c r="K220" s="5"/>
      <c r="L220" s="5"/>
      <c r="M220" s="2"/>
      <c r="N220" s="2"/>
      <c r="O220" s="2"/>
      <c r="P220" s="6"/>
    </row>
    <row r="221" s="1" customFormat="1" ht="12.95" customHeight="1" spans="1:16">
      <c r="A221" s="2"/>
      <c r="B221" s="2"/>
      <c r="C221" s="2"/>
      <c r="D221" s="3"/>
      <c r="E221" s="4"/>
      <c r="F221" s="4"/>
      <c r="G221" s="5"/>
      <c r="H221" s="5"/>
      <c r="I221" s="5"/>
      <c r="J221" s="5"/>
      <c r="K221" s="5"/>
      <c r="L221" s="5"/>
      <c r="M221" s="2"/>
      <c r="N221" s="2"/>
      <c r="O221" s="2"/>
      <c r="P221" s="6"/>
    </row>
    <row r="222" s="1" customFormat="1" ht="12.95" customHeight="1" spans="1:16">
      <c r="A222" s="2"/>
      <c r="B222" s="2"/>
      <c r="C222" s="2"/>
      <c r="D222" s="3"/>
      <c r="E222" s="4"/>
      <c r="F222" s="4"/>
      <c r="G222" s="5"/>
      <c r="H222" s="5"/>
      <c r="I222" s="5"/>
      <c r="J222" s="5"/>
      <c r="K222" s="5"/>
      <c r="L222" s="5"/>
      <c r="M222" s="2"/>
      <c r="N222" s="2"/>
      <c r="O222" s="2"/>
      <c r="P222" s="6"/>
    </row>
    <row r="223" s="1" customFormat="1" ht="12.95" customHeight="1" spans="1:16">
      <c r="A223" s="2"/>
      <c r="B223" s="2"/>
      <c r="C223" s="2"/>
      <c r="D223" s="3"/>
      <c r="E223" s="4"/>
      <c r="F223" s="4"/>
      <c r="G223" s="5"/>
      <c r="H223" s="5"/>
      <c r="I223" s="5"/>
      <c r="J223" s="5"/>
      <c r="K223" s="5"/>
      <c r="L223" s="5"/>
      <c r="M223" s="2"/>
      <c r="N223" s="2"/>
      <c r="O223" s="2"/>
      <c r="P223" s="6"/>
    </row>
    <row r="224" s="1" customFormat="1" ht="12.95" customHeight="1" spans="1:16">
      <c r="A224" s="2"/>
      <c r="B224" s="2"/>
      <c r="C224" s="2"/>
      <c r="D224" s="3"/>
      <c r="E224" s="4"/>
      <c r="F224" s="4"/>
      <c r="G224" s="5"/>
      <c r="H224" s="5"/>
      <c r="I224" s="5"/>
      <c r="J224" s="5"/>
      <c r="K224" s="5"/>
      <c r="L224" s="5"/>
      <c r="M224" s="2"/>
      <c r="N224" s="2"/>
      <c r="O224" s="2"/>
      <c r="P224" s="6"/>
    </row>
  </sheetData>
  <mergeCells count="17">
    <mergeCell ref="C5:F5"/>
    <mergeCell ref="G5:M5"/>
    <mergeCell ref="G6:H6"/>
    <mergeCell ref="I6:J6"/>
    <mergeCell ref="K6:M6"/>
    <mergeCell ref="B211:E211"/>
    <mergeCell ref="B212:E212"/>
    <mergeCell ref="B213:E213"/>
    <mergeCell ref="B214:E214"/>
    <mergeCell ref="B215:E215"/>
    <mergeCell ref="J218:N218"/>
    <mergeCell ref="K219:M219"/>
    <mergeCell ref="A6:A7"/>
    <mergeCell ref="B6:B7"/>
    <mergeCell ref="D6:D7"/>
    <mergeCell ref="A1:P4"/>
    <mergeCell ref="N5:P6"/>
  </mergeCells>
  <pageMargins left="0.7" right="0.7" top="0.75" bottom="0.75" header="0.3" footer="0.3"/>
  <pageSetup paperSize="9" scale="37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RESUMO GERAL</vt:lpstr>
      <vt:lpstr>RESUMO DE CONTRATO</vt:lpstr>
      <vt:lpstr>MAPA DE QUANTIDADES - ISPS DE 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李中原</cp:lastModifiedBy>
  <dcterms:created xsi:type="dcterms:W3CDTF">2022-12-18T06:30:00Z</dcterms:created>
  <dcterms:modified xsi:type="dcterms:W3CDTF">2022-12-21T08:49:48Z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905FF7B6DDF8461695725606A3C8FF0C</vt:lpwstr>
  </property>
  <property fmtid="{D5CDD505-2E9C-101B-9397-08002B2CF9AE}" pid="3" name="KSOProductBuildVer">
    <vt:lpwstr>2052-11.1.0.12980</vt:lpwstr>
  </property>
</Properties>
</file>